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9" activeTab="1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情况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definedNames>
    <definedName name="_xlnm._FilterDatabase" localSheetId="4" hidden="1">'3支出总表'!$A$5:$H$94</definedName>
    <definedName name="_xlnm.Print_Titles" localSheetId="4">'3支出总表'!$1:$5</definedName>
    <definedName name="_xlnm.Print_Titles" localSheetId="5">'4支出分类(政府预算)'!$1:$5</definedName>
    <definedName name="_xlnm.Print_Titles" localSheetId="6">'5支出分类（部门预算）'!$1:$5</definedName>
    <definedName name="_xlnm.Print_Titles" localSheetId="8">'7一般公共预算支出表'!$1:$6</definedName>
    <definedName name="_xlnm._FilterDatabase" localSheetId="6" hidden="1">'5支出分类（部门预算）'!$A$5:$U$52</definedName>
    <definedName name="_xlnm.Print_Titles" localSheetId="9">'8一般公共预算基本支出情况表'!$1:$5</definedName>
    <definedName name="_xlnm.Print_Titles" localSheetId="10">'9工资福利(政府预算)'!$1:$5</definedName>
    <definedName name="_xlnm.Print_Titles" localSheetId="11">'10工资福利'!$1:$5</definedName>
    <definedName name="_xlnm._FilterDatabase" localSheetId="11" hidden="1">'10工资福利'!$A$1:$V$37</definedName>
    <definedName name="_xlnm.Print_Titles" localSheetId="23">'22项目支出绩效目标表'!$1:$6</definedName>
    <definedName name="_xlnm.Print_Titles" localSheetId="24">'23整体支出绩效目标表'!$1:$8</definedName>
  </definedNames>
  <calcPr calcId="144525"/>
</workbook>
</file>

<file path=xl/sharedStrings.xml><?xml version="1.0" encoding="utf-8"?>
<sst xmlns="http://schemas.openxmlformats.org/spreadsheetml/2006/main" count="2326" uniqueCount="763">
  <si>
    <t>2025年部门预算公开表</t>
  </si>
  <si>
    <t>单位编码：</t>
  </si>
  <si>
    <t>136001,136003,136004,
136006,136007,136008</t>
  </si>
  <si>
    <t>单位名称：</t>
  </si>
  <si>
    <t>常德市市场监督管理局本级,
常德市纤维质量监测中心,
常德市产商品质量监督检验所,
常德市计量测试检定所,
常德市药品检验所,
常德市食品检验所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</si>
  <si>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</si>
  <si>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</si>
  <si>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</si>
  <si>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</si>
  <si>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</si>
  <si>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</si>
  <si>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</si>
  <si>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</si>
  <si>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</si>
  <si>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</si>
  <si>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</si>
  <si>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</si>
  <si>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</si>
  <si>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</si>
  <si>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</si>
  <si>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</si>
  <si>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</si>
  <si>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</si>
  <si>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</si>
  <si>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</si>
  <si>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</si>
  <si>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</si>
  <si>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</si>
  <si>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</si>
  <si>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</si>
  <si>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</si>
  <si>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部门：136_常德市市场监督管理局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</si>
  <si>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</si>
  <si>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</si>
  <si>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</si>
  <si>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</si>
  <si>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</si>
  <si>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</si>
  <si>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</si>
  <si>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</si>
  <si>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</si>
  <si>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</si>
  <si>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</si>
  <si>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</si>
  <si>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</si>
  <si>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</si>
  <si>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</si>
  <si>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</si>
  <si>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</si>
  <si>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</si>
  <si>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</si>
  <si>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</si>
  <si>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</si>
  <si>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</si>
  <si>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</si>
  <si>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</si>
  <si>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</si>
  <si>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</si>
  <si>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</si>
  <si>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</si>
  <si>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</si>
  <si>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</si>
  <si>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</si>
  <si>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</si>
  <si>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</si>
  <si>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</si>
  <si>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</si>
  <si>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</si>
  <si>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</si>
  <si>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</si>
  <si>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</si>
  <si>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</si>
  <si>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</si>
  <si>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</si>
  <si>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</si>
  <si>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</si>
  <si>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</si>
  <si>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</si>
  <si>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</si>
  <si>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</si>
  <si>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</si>
  <si>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</si>
  <si>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</si>
  <si>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</si>
  <si>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</si>
  <si>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</si>
  <si>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</si>
  <si>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</si>
  <si>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</si>
  <si>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</si>
  <si>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</si>
  <si>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</si>
  <si>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</si>
  <si>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</si>
  <si>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</si>
  <si>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</si>
  <si>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</si>
  <si>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</si>
  <si>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</si>
  <si>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</si>
  <si>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</si>
  <si>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</si>
  <si>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</si>
  <si>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</si>
  <si>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</si>
  <si>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</si>
  <si>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</si>
  <si>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</si>
  <si>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</si>
  <si>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</si>
  <si>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</si>
  <si>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</si>
  <si>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</si>
  <si>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</si>
  <si>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</si>
  <si>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</si>
  <si>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</si>
  <si>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</si>
  <si>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</si>
  <si>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</si>
  <si>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</si>
  <si>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</si>
  <si>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</si>
  <si>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</si>
  <si>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</si>
  <si>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</si>
  <si>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</si>
  <si>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</si>
  <si>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</si>
  <si>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</si>
  <si>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</si>
  <si>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</si>
  <si>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</si>
  <si>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</si>
  <si>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部门：136_常德市市场监督管理局                                                                                             金额单位：万元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</si>
  <si>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</si>
  <si>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</si>
  <si>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</si>
  <si>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</si>
  <si>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</si>
  <si>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</si>
  <si>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</si>
  <si>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</si>
  <si>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</si>
  <si>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</si>
  <si>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</si>
  <si>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</si>
  <si>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</si>
  <si>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</si>
  <si>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</si>
  <si>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</si>
  <si>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</si>
  <si>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</si>
  <si>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</si>
  <si>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</si>
  <si>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136</t>
  </si>
  <si>
    <t>常德市市场监督管理局</t>
  </si>
  <si>
    <t xml:space="preserve">  136001</t>
  </si>
  <si>
    <t xml:space="preserve">  常德市市场监督管理局本级</t>
  </si>
  <si>
    <t xml:space="preserve">  136003</t>
  </si>
  <si>
    <t xml:space="preserve">  常德市纤维质量监测中心</t>
  </si>
  <si>
    <t xml:space="preserve">  136004</t>
  </si>
  <si>
    <t xml:space="preserve">  常德市产商品质量监督检验所</t>
  </si>
  <si>
    <t xml:space="preserve">  136006</t>
  </si>
  <si>
    <t xml:space="preserve">  常德市计量测试检定所</t>
  </si>
  <si>
    <t xml:space="preserve">  136007</t>
  </si>
  <si>
    <t xml:space="preserve">  常德市药品检验所</t>
  </si>
  <si>
    <t xml:space="preserve">  136008</t>
  </si>
  <si>
    <t xml:space="preserve">  常德市食品检验所</t>
  </si>
  <si>
    <t>部门公开表03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</si>
  <si>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</si>
  <si>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</si>
  <si>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</si>
  <si>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</si>
  <si>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</si>
  <si>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</si>
  <si>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</si>
  <si>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常德市市场监督管理局本级</t>
  </si>
  <si>
    <t xml:space="preserve">   208</t>
  </si>
  <si>
    <t xml:space="preserve">   社会保障和就业支出</t>
  </si>
  <si>
    <t xml:space="preserve">     20805</t>
  </si>
  <si>
    <t xml:space="preserve">     行政事业单位养老支出</t>
  </si>
  <si>
    <t xml:space="preserve">      2080501</t>
  </si>
  <si>
    <t xml:space="preserve">      行政单位离退休</t>
  </si>
  <si>
    <t xml:space="preserve">      2080505</t>
  </si>
  <si>
    <t xml:space="preserve">      机关事业单位基本养老保险缴费支出</t>
  </si>
  <si>
    <t xml:space="preserve">      2080599</t>
  </si>
  <si>
    <t xml:space="preserve">      其他行政事业单位养老支出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</si>
  <si>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</si>
  <si>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</si>
  <si>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</si>
  <si>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</si>
  <si>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 xml:space="preserve">   201</t>
  </si>
  <si>
    <t xml:space="preserve">   一般公共服务支出</t>
  </si>
  <si>
    <t xml:space="preserve">     20138</t>
  </si>
  <si>
    <t xml:space="preserve">     市场监督管理事务</t>
  </si>
  <si>
    <t xml:space="preserve">      2013801</t>
  </si>
  <si>
    <t xml:space="preserve">      行政运行</t>
  </si>
  <si>
    <t xml:space="preserve">      2013804</t>
  </si>
  <si>
    <t xml:space="preserve">      经营主体管理</t>
  </si>
  <si>
    <t xml:space="preserve">      2013805</t>
  </si>
  <si>
    <t xml:space="preserve">      市场秩序执法</t>
  </si>
  <si>
    <t xml:space="preserve">      2013810</t>
  </si>
  <si>
    <t xml:space="preserve">      质量基础</t>
  </si>
  <si>
    <t xml:space="preserve">      2013850</t>
  </si>
  <si>
    <t xml:space="preserve">      事业运行</t>
  </si>
  <si>
    <t xml:space="preserve">      2013899</t>
  </si>
  <si>
    <t xml:space="preserve">      其他市场监督管理事务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</si>
  <si>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</si>
  <si>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</si>
  <si>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</si>
  <si>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</si>
  <si>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</si>
  <si>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</si>
  <si>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 xml:space="preserve"> 常德市纤维质量监测中心</t>
  </si>
  <si>
    <t xml:space="preserve"> 常德市产商品质量监督检验所</t>
  </si>
  <si>
    <t xml:space="preserve">      2080502</t>
  </si>
  <si>
    <t xml:space="preserve">      事业单位离退休</t>
  </si>
  <si>
    <t xml:space="preserve"> 常德市计量测试检定所</t>
  </si>
  <si>
    <t xml:space="preserve"> 常德市药品检验所</t>
  </si>
  <si>
    <t xml:space="preserve"> 常德市食品检验所</t>
  </si>
  <si>
    <t>部门公开表04</t>
  </si>
  <si>
    <t>部门：136_常德市市场监督管理局                                                                                                金额单位：万元</t>
  </si>
  <si>
    <t>功能科目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</si>
  <si>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</si>
  <si>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</si>
  <si>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</si>
  <si>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</si>
  <si>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</si>
  <si>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</si>
  <si>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</si>
  <si>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</si>
  <si>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</si>
  <si>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</si>
  <si>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</si>
  <si>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</si>
  <si>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</si>
  <si>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</si>
  <si>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</si>
  <si>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</si>
  <si>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</si>
  <si>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类</t>
  </si>
  <si>
    <t>款</t>
  </si>
  <si>
    <t>项</t>
  </si>
  <si>
    <t>208</t>
  </si>
  <si>
    <t>05</t>
  </si>
  <si>
    <t>01</t>
  </si>
  <si>
    <t xml:space="preserve">    136001</t>
  </si>
  <si>
    <t xml:space="preserve">    行政单位离退休</t>
  </si>
  <si>
    <t>99</t>
  </si>
  <si>
    <t xml:space="preserve">    其他行政事业单位养老支出</t>
  </si>
  <si>
    <t>201</t>
  </si>
  <si>
    <t>38</t>
  </si>
  <si>
    <t xml:space="preserve">    行政运行</t>
  </si>
  <si>
    <t xml:space="preserve">    机关事业单位基本养老保险缴费支出</t>
  </si>
  <si>
    <t xml:space="preserve">    其他社会保障和就业支出</t>
  </si>
  <si>
    <t>221</t>
  </si>
  <si>
    <t>02</t>
  </si>
  <si>
    <t xml:space="preserve">    住房公积金</t>
  </si>
  <si>
    <t>04</t>
  </si>
  <si>
    <t xml:space="preserve">    经营主体管理</t>
  </si>
  <si>
    <t xml:space="preserve">    市场秩序执法</t>
  </si>
  <si>
    <t>50</t>
  </si>
  <si>
    <t xml:space="preserve">    事业运行</t>
  </si>
  <si>
    <t>10</t>
  </si>
  <si>
    <t xml:space="preserve">    质量基础</t>
  </si>
  <si>
    <t xml:space="preserve">    其他市场监督管理事务</t>
  </si>
  <si>
    <t xml:space="preserve">    136003</t>
  </si>
  <si>
    <t xml:space="preserve">    136004</t>
  </si>
  <si>
    <t xml:space="preserve">    事业单位离退休</t>
  </si>
  <si>
    <t xml:space="preserve">    136006</t>
  </si>
  <si>
    <t xml:space="preserve">    136007</t>
  </si>
  <si>
    <t xml:space="preserve">    136008</t>
  </si>
  <si>
    <t>部门公开表05</t>
  </si>
  <si>
    <t>部门：136_常德市市场监督管理局                                                                                                 金额单位：万元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</si>
  <si>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</si>
  <si>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</si>
  <si>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</si>
  <si>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</si>
  <si>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</si>
  <si>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</si>
  <si>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</si>
  <si>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</si>
  <si>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</si>
  <si>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</si>
  <si>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</si>
  <si>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</si>
  <si>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</si>
  <si>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</si>
  <si>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</si>
  <si>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</si>
  <si>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</si>
  <si>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</si>
  <si>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</si>
  <si>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</si>
  <si>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</si>
  <si>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</si>
  <si>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</si>
  <si>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</si>
  <si>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</si>
  <si>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 20805</t>
  </si>
  <si>
    <t xml:space="preserve">    行政事业单位养老支出</t>
  </si>
  <si>
    <t xml:space="preserve">     2080501</t>
  </si>
  <si>
    <t xml:space="preserve">     行政单位离退休</t>
  </si>
  <si>
    <t xml:space="preserve">     2080505</t>
  </si>
  <si>
    <t xml:space="preserve">     机关事业单位基本养老保险缴费支出</t>
  </si>
  <si>
    <t xml:space="preserve">     2080599</t>
  </si>
  <si>
    <t xml:space="preserve">     其他行政事业单位养老支出</t>
  </si>
  <si>
    <t xml:space="preserve">    20899</t>
  </si>
  <si>
    <t xml:space="preserve">     2089999</t>
  </si>
  <si>
    <t xml:space="preserve">    20138</t>
  </si>
  <si>
    <t xml:space="preserve">    市场监督管理事务</t>
  </si>
  <si>
    <t xml:space="preserve">     2013801</t>
  </si>
  <si>
    <t xml:space="preserve">     行政运行</t>
  </si>
  <si>
    <t xml:space="preserve">     2013804</t>
  </si>
  <si>
    <t xml:space="preserve">     经营主体管理</t>
  </si>
  <si>
    <t xml:space="preserve">     2013805</t>
  </si>
  <si>
    <t xml:space="preserve">     市场秩序执法</t>
  </si>
  <si>
    <t xml:space="preserve">     2013810</t>
  </si>
  <si>
    <t xml:space="preserve">     质量基础</t>
  </si>
  <si>
    <t xml:space="preserve">     2013850</t>
  </si>
  <si>
    <t xml:space="preserve">     事业运行</t>
  </si>
  <si>
    <t xml:space="preserve">     2013899</t>
  </si>
  <si>
    <t xml:space="preserve">     其他市场监督管理事务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</si>
  <si>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</si>
  <si>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</si>
  <si>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</si>
  <si>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</si>
  <si>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 xml:space="preserve">     2080502</t>
  </si>
  <si>
    <t xml:space="preserve">     事业单位离退休</t>
  </si>
  <si>
    <t>部门公开表08</t>
  </si>
  <si>
    <t>一般公共预算基本支出表</t>
  </si>
  <si>
    <t>单位：部门：136_常德市市场监督管理局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</si>
  <si>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</si>
  <si>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</si>
  <si>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</si>
  <si>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</si>
  <si>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</si>
  <si>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</si>
  <si>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</si>
  <si>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</si>
  <si>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</si>
  <si>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</si>
  <si>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</si>
  <si>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</si>
  <si>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</si>
  <si>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</si>
  <si>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</si>
  <si>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</si>
  <si>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</si>
  <si>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</si>
  <si>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</si>
  <si>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</si>
  <si>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</si>
  <si>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</si>
  <si>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</si>
  <si>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</si>
  <si>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</si>
  <si>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</si>
  <si>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</si>
  <si>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</si>
  <si>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</si>
  <si>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</si>
  <si>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</si>
  <si>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</si>
  <si>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</si>
  <si>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</si>
  <si>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</si>
  <si>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</si>
  <si>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</si>
  <si>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</si>
  <si>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</si>
  <si>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</si>
  <si>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</si>
  <si>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</si>
  <si>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</si>
  <si>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</si>
  <si>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</si>
  <si>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</si>
  <si>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</si>
  <si>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</si>
  <si>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</si>
  <si>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30225</t>
  </si>
  <si>
    <t xml:space="preserve">  专用燃料费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</si>
  <si>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</si>
  <si>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</si>
  <si>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</si>
  <si>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</si>
  <si>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</si>
  <si>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</si>
  <si>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</si>
  <si>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</si>
  <si>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</si>
  <si>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</si>
  <si>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</si>
  <si>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</si>
  <si>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</si>
  <si>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 xml:space="preserve">  税金及附加费用</t>
  </si>
  <si>
    <t xml:space="preserve">  30299</t>
  </si>
  <si>
    <t xml:space="preserve">  其他商品和服务支出</t>
  </si>
  <si>
    <t>303</t>
  </si>
  <si>
    <t xml:space="preserve">  30302</t>
  </si>
  <si>
    <t xml:space="preserve">  退休费</t>
  </si>
  <si>
    <t xml:space="preserve">  30305</t>
  </si>
  <si>
    <t xml:space="preserve">  生活补助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</si>
  <si>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</si>
  <si>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</si>
  <si>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</si>
  <si>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</si>
  <si>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</si>
  <si>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</si>
  <si>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</si>
  <si>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</si>
  <si>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</si>
  <si>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</si>
  <si>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</si>
  <si>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</si>
  <si>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</si>
  <si>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</si>
  <si>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</si>
  <si>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</si>
  <si>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</si>
  <si>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</si>
  <si>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</si>
  <si>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</si>
  <si>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</si>
  <si>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</si>
  <si>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</si>
  <si>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</si>
  <si>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</si>
  <si>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</si>
  <si>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</si>
  <si>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</si>
  <si>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</si>
  <si>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</si>
  <si>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</si>
  <si>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</si>
  <si>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</si>
  <si>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</si>
  <si>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</si>
  <si>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</si>
  <si>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</si>
  <si>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</si>
  <si>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</si>
  <si>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</si>
  <si>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</si>
  <si>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</si>
  <si>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</si>
  <si>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</si>
  <si>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</si>
  <si>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</si>
  <si>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</si>
  <si>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</si>
  <si>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</si>
  <si>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</si>
  <si>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部门：136_常德市市场监督管理局                                                                                                                                                                                      金额单位：万元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</si>
  <si>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</si>
  <si>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</si>
  <si>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</si>
  <si>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</si>
  <si>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</si>
  <si>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</si>
  <si>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</si>
  <si>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</si>
  <si>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</si>
  <si>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</si>
  <si>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</si>
  <si>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</si>
  <si>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</si>
  <si>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</si>
  <si>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</si>
  <si>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</si>
  <si>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</si>
  <si>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</si>
  <si>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</si>
  <si>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</si>
  <si>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</si>
  <si>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</si>
  <si>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</si>
  <si>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</si>
  <si>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</si>
  <si>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</si>
  <si>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</si>
  <si>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</si>
  <si>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</si>
  <si>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</si>
  <si>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</si>
  <si>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本单位无此项支出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</si>
  <si>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</si>
  <si>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</si>
  <si>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</si>
  <si>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</si>
  <si>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</si>
  <si>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</si>
  <si>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</si>
  <si>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</si>
  <si>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</si>
  <si>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</si>
  <si>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</si>
  <si>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</si>
  <si>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</si>
  <si>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</si>
  <si>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</si>
  <si>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</si>
  <si>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</si>
  <si>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</si>
  <si>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</si>
  <si>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</si>
  <si>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</si>
  <si>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136001</t>
  </si>
  <si>
    <t xml:space="preserve">   产商品监督抽检专项</t>
  </si>
  <si>
    <t xml:space="preserve">   大要案件办理</t>
  </si>
  <si>
    <t xml:space="preserve">   国检中心运行维护专项经费</t>
  </si>
  <si>
    <t xml:space="preserve">   市场监管专项</t>
  </si>
  <si>
    <t xml:space="preserve">   药械化抽检经费</t>
  </si>
  <si>
    <t xml:space="preserve">   执法支队改革经费</t>
  </si>
  <si>
    <t xml:space="preserve">   市级食品抽检专项</t>
  </si>
  <si>
    <t xml:space="preserve">   知识产权专项</t>
  </si>
  <si>
    <t xml:space="preserve">   136003</t>
  </si>
  <si>
    <t xml:space="preserve">   棉花纤维制品监督检查</t>
  </si>
  <si>
    <t xml:space="preserve">   136004</t>
  </si>
  <si>
    <t xml:space="preserve">   工业产品抽查特定业务类项目</t>
  </si>
  <si>
    <t xml:space="preserve">   136006</t>
  </si>
  <si>
    <t xml:space="preserve">   计量检定检测专项</t>
  </si>
  <si>
    <t xml:space="preserve">   136007</t>
  </si>
  <si>
    <t xml:space="preserve">   市抽药品检验专项</t>
  </si>
  <si>
    <t xml:space="preserve">   药品检验检测能力提升</t>
  </si>
  <si>
    <t xml:space="preserve">   药品委托检验收费</t>
  </si>
  <si>
    <t xml:space="preserve">   136008</t>
  </si>
  <si>
    <t xml:space="preserve">   抽检专项基本经费</t>
  </si>
  <si>
    <t xml:space="preserve">   食品委托检验收费专项</t>
  </si>
  <si>
    <t xml:space="preserve">   重大活动食品专项检验</t>
  </si>
  <si>
    <t>部门公开表22</t>
  </si>
  <si>
    <t>单位（专项）名称</t>
  </si>
  <si>
    <t>资金总额</t>
  </si>
  <si>
    <t>资金投向</t>
  </si>
  <si>
    <t>实施期绩效目标</t>
  </si>
  <si>
    <t>年度绩效目标</t>
  </si>
  <si>
    <t>绩效指标</t>
  </si>
  <si>
    <t>省级支出</t>
  </si>
  <si>
    <t>对市县专项转移支付</t>
  </si>
  <si>
    <t>产出指标</t>
  </si>
  <si>
    <t>效益指标</t>
  </si>
  <si>
    <t>数量指标</t>
  </si>
  <si>
    <t>质量指标</t>
  </si>
  <si>
    <t>时效指标</t>
  </si>
  <si>
    <t>成本指标</t>
  </si>
  <si>
    <t>经济效益指标</t>
  </si>
  <si>
    <t>社会效益指标</t>
  </si>
  <si>
    <t>生态效益指标</t>
  </si>
  <si>
    <t>可持续影响指标</t>
  </si>
  <si>
    <t>社会公益或服务对象满意度指标</t>
  </si>
  <si>
    <t>136001</t>
  </si>
  <si>
    <t>常德市市场监督管理局本级</t>
  </si>
  <si>
    <t xml:space="preserve">  产商品监督抽检专项</t>
  </si>
  <si>
    <t>制定生产、流通领域产商品质量监督抽查计划，并按计划完成监督抽查任务，促进全市产商品质量安全水平逐步提升。</t>
  </si>
  <si>
    <t>1.制定生产、流通领域产商品质量监督抽查计划，开展监督抽检，促进全市产商品质量安全水平提升。
2.组织推进质量强市战略，推动常德企业质量与品牌效应提升。</t>
  </si>
  <si>
    <t>1.产商品监督抽检批次200批次；
2.出具产商品监督抽检报告份数 200份；
3.制造业合格率质量监测次数 1次；
4.消费品合格率质量监测次数 1次。</t>
  </si>
  <si>
    <t>1.产商品监督抽检完成率 100%；
2.出具制造业合格率质量监测评价报告 1份；
3.消费品合格率质量监测评价报 1份；
4.不合格产品处置率 100%。</t>
  </si>
  <si>
    <t>各项工作完成及时率 100%。</t>
  </si>
  <si>
    <t>产商品监督抽检成本控制额 ≤102万元。</t>
  </si>
  <si>
    <t>推进质量社会共治，形成良好的质量社会氛围  提升。</t>
  </si>
  <si>
    <t>持续提升湖南省品牌形象，改善产品质量 提升。</t>
  </si>
  <si>
    <t>政府质量工作社会公众满意度 ≥90%。</t>
  </si>
  <si>
    <t xml:space="preserve">  大要案件办理</t>
  </si>
  <si>
    <t>筑牢市场监管安全底线，营造公平、有序的市场环境。</t>
  </si>
  <si>
    <t>组织查处重大违法案件；规范市场监管行政执法行为；聚焦“三品一特”专项执法，严守民生安全底线。</t>
  </si>
  <si>
    <t>查处质量违法、假冒伪劣、烟草市场整治、食品药品违法等案件数量 ≥50件。</t>
  </si>
  <si>
    <t>1.查处案件完成率 100%；
2.案件办理合法合规率 100%；
3.查处案件的处置率 100%。</t>
  </si>
  <si>
    <t xml:space="preserve">一般案件办理期限 ≤90天 </t>
  </si>
  <si>
    <t>大要案件办理成本控制额 ≤30万元。</t>
  </si>
  <si>
    <t>加强市场监管综合执法，优化市场营商环境 优化。</t>
  </si>
  <si>
    <t>社会公众对市场监管营商环境满意度 ≥90%。</t>
  </si>
  <si>
    <t xml:space="preserve">  国检中心运行维护专项经费</t>
  </si>
  <si>
    <t>保障国检中心正常运转。(国检中心水电费95万、物业费15万、公共区域零星维修30万、产商品监督检验所耗材等50万）。</t>
  </si>
  <si>
    <t>保障国检中心正常运转。</t>
  </si>
  <si>
    <t>1.国检中心办公用房日常维护 ≥5项；
2.试剂耗材采购及三废处置 ≥10次；
3.国检中心电梯维保、中央空调等维修次数、设备设施 ≥10次。</t>
  </si>
  <si>
    <t>国检中心电梯维保、中央空调维修、设备设施等合格率 100%.</t>
  </si>
  <si>
    <t>工作任务完成时间 100%。</t>
  </si>
  <si>
    <t>1.设备、设施维修维护检定 ≤45万元；
2.试剂耗材采购及三废处置 ≤20万元；
3.水电及办公费 ≤110万元；
4.物业管理费 ≤15万元。</t>
  </si>
  <si>
    <t>国有资产和职工人身安全 保障。</t>
  </si>
  <si>
    <t>三废处置情况 不污染环境。</t>
  </si>
  <si>
    <t>干部职工满意度 ≥90%。</t>
  </si>
  <si>
    <t xml:space="preserve">  市场监管专项</t>
  </si>
  <si>
    <t>目标1：开展广告监测费，净化广告市场秩序；目标2：开展网络交易监测，净化网络市场秩序；目标3：标准化“双随机、一公开”抽查，提升企业标准化水平；目标4：提升特种设备监管人员素质，开展特种设备监管，切实维护全市特种设备安全。目标5：健全以“双随机、一公开”监管为基本手段，以重点行业、信用监管为基础的市场监管模式。目标6:租赁市场监管业务专线系统，提升智慧市场监管水平；目标7：继续深化证照分离，提高企业登记效率。企业登记零收费。</t>
  </si>
  <si>
    <t>1.租赁市场监管业务专线，提升智慧市场监管水平；
2.健全以“双随机、一公开”10:57监管为基本手段，以重点行业、信用监管为基础的市场监管模式。
3.持续进行网络交易违法线索监测，强化市场监管数字化赋能、提升网络交易监管能力和技术水平，推动网络数字化监管。
4.持续推动广告日常监测，净化广告市场秩序。
5.开展标准化宣贯工作，持续推进企业自我声明公开以及对标达标工作，进一步激发企业创新活力，建设高标准市场体系。
6.持续深入推进小微企业质量认证帮扶行动，探索建立全市机动车检验检测机构标准化服务体系。
7.持续开展经营主体培育工作，开展梯度培育，培优培强经营主体。企业登记零收费。</t>
  </si>
  <si>
    <t>1.市场监管业务专线保持畅通 18条；
2.市场主体年报双随机抽查比率 不低于5%；
3.开展网络市场监测完成数量 ≥6次；
4.开展广告监测条数 14000条；
5.选取小微企业开展质量管理体系认证帮扶 2家；
6.开展机动车检测机构双随机检查 35家；
7.开展企业标准的双随机抽查 ≥40家；
8.为新开办企业免费刻制首套印章 1套。</t>
  </si>
  <si>
    <t>1.网络交易平台经营主体数据更 ≥1次；
2.撰写网络交易市场情况报告频次 ≥6次；
3.出具广告监测报告期数 22期；
4.违法广告线索处置率 大于90%；
5.企业设立登记全程电子化使用率 ≥85%；
6.市场监管业务专线保持畅通 100%。</t>
  </si>
  <si>
    <t>市场监管成本控制额 ≤115.82万元。</t>
  </si>
  <si>
    <t>1.企业开办时间 1个工作日；
2.推进质量社会共治，形成良好的质量社会氛围 良好。</t>
  </si>
  <si>
    <t>营造公平竞争的市场环境和法治化、便利化的营商环境 提高。</t>
  </si>
  <si>
    <t xml:space="preserve">  市级食品抽检专项</t>
  </si>
  <si>
    <t>2025年计划不低于每千人4批次的标准完成本级食品抽检监测数量，合计完成食品抽检不低于8847批次；出具食品检测报告不低于8847批次；重大食品安全事故发生数0起。</t>
  </si>
  <si>
    <t>2025年计划不低于每千人4批次的标准完成本级食品抽检监测数量，合计完成食品抽检不低于8847批次（含定性检测1500批次，食品相关产品200批次）；出具食品检测报告不低于8847批次；重大食品安全事故发生数0起。</t>
  </si>
  <si>
    <t>1.市级食品安全抽检批数 ≥8847批次；
2.出具检验报告数 ≥8847份；
3.抽检分析报告完成数 ≥1份。</t>
  </si>
  <si>
    <t>1.食品抽检完成率 100%；
2.检品抽样质量规范率 100%；
3.检测结果公开 100%；
4.不合格食品抽检核查处置率 100%。</t>
  </si>
  <si>
    <t>常德市食品安全监督抽检经费 ≤550万元。</t>
  </si>
  <si>
    <t>1.重大食品安全事故发生数 0起；
2.食品抽检社会公众知晓率 100%；
3.持续提升全市食品安全水平 持续提升；
4.全市食品安全隐患 有效预防。</t>
  </si>
  <si>
    <t>抽检废弃物处理排放合格率 100%。</t>
  </si>
  <si>
    <t>1.社会公众满意度 ≥90%；2.食品经营者满意度 ≥90%。</t>
  </si>
  <si>
    <t xml:space="preserve">  药械化抽检经费</t>
  </si>
  <si>
    <t>开展医疗器械监督抽检，引导医疗器械生产、销售企业守法经营。开展化妆品抽检，引导化妆品生产、销售企业守法经营。</t>
  </si>
  <si>
    <t>认真落实“四个最严”要求，坚持问题导向和风险防控原则，坚持以人民健康为中心，坚持服务药品、医疗器械、化妆品监督管理，服务专项整治行动，切实保障人民群众用药、用械、用妆安全。</t>
  </si>
  <si>
    <t>1.安全用药月活动宣传次数 1次；
2.医疗器械监督抽检批次 ≥20批次；
3.化妆品监督抽检批次 ≥20批次；
4.出具检测报告 ≥40份。</t>
  </si>
  <si>
    <t>1.不合格产品处置率 100%；
2.成功举办安全用药月活动宣传情况 举办；
3.抽检完成率 100%。</t>
  </si>
  <si>
    <t>各项工作完成时间 100%。</t>
  </si>
  <si>
    <t>1.安全用药月宣传活动成本控制额 ≤10万元；
2.医疗器械抽检成本控制额 ≤5000元/批次；
3.化妆品抽检成本控制额 ≤5000元/批次。</t>
  </si>
  <si>
    <t>医疗器械、化妆品总体质量安全水平 不断提高。</t>
  </si>
  <si>
    <t>公众对医疗器械及化妆品安全监督抽检满意度 90%。</t>
  </si>
  <si>
    <t xml:space="preserve">  知识产权专项</t>
  </si>
  <si>
    <t>支持全市知识产权创造、保护、运用、管理等相关工作，提升知识产权公共服务能力，推动全市知识产权工作高质量发展。</t>
  </si>
  <si>
    <t>知识产权护链强企/运用转化/重点保护项目 18个。</t>
  </si>
  <si>
    <t>1.高价值发明专利 2.2件；
2.扶持项目精准率 100%；
3.扶持标准合规率 100%。</t>
  </si>
  <si>
    <t>质押融资登记金额 4亿。</t>
  </si>
  <si>
    <t>知识产权保护 提高。</t>
  </si>
  <si>
    <t>1.社会公众满意度 ≥90%；2.服务对象满意度 ≥90%。</t>
  </si>
  <si>
    <t xml:space="preserve">  执法支队改革经费</t>
  </si>
  <si>
    <t>常德市市场监管局综合行政执法支队改革经费。</t>
  </si>
  <si>
    <t>人均类档补助标准 3.5万元/人/年。</t>
  </si>
  <si>
    <t>补助及时率 100%。</t>
  </si>
  <si>
    <t>执法支队改革经费控制额 ≤154万元。</t>
  </si>
  <si>
    <t>干部职工日常办公获得感 100%。</t>
  </si>
  <si>
    <t>136003</t>
  </si>
  <si>
    <t>常德市纤维质量监测中心</t>
  </si>
  <si>
    <t xml:space="preserve">  棉花纤维制品监督检查</t>
  </si>
  <si>
    <t>高效、高质量完成2025年市局交办的监督抽检任务。</t>
  </si>
  <si>
    <t>完成棉花纤维制品监督抽查。</t>
  </si>
  <si>
    <t>1.学生服棉花纤维制品监督抽检批次 20批次；
2.出具检验报告数 20份。</t>
  </si>
  <si>
    <t>抽检完成率 100%。</t>
  </si>
  <si>
    <t>棉花纤维制品监督抽查成本控制 ≤3万元。</t>
  </si>
  <si>
    <t>纤维制品检验和质量监测 提高。</t>
  </si>
  <si>
    <t>抽检废弃物处理率 100%。</t>
  </si>
  <si>
    <t>对学生服及棉、麻类纤维及纤维制品企业提供技术服务技术帮扶 不断提高。</t>
  </si>
  <si>
    <t>服务对象满意度指标 ≥90%。</t>
  </si>
  <si>
    <t>136004</t>
  </si>
  <si>
    <t>常德市产商品质量监督检验所</t>
  </si>
  <si>
    <t xml:space="preserve">  工业产品抽查特定业务类项目</t>
  </si>
  <si>
    <t>持续保持产品质量的稳定，促进全市产品质量水平提升。（内含纳入非税收入管理的拨款100万元）。</t>
  </si>
  <si>
    <t>持续保持产品质量的稳定，促进全市产品质量水平提升。</t>
  </si>
  <si>
    <t>1.全年完成工业产品抽检批次 ≥600批次；
2.撰写产品质量分析报告篇数 ≥1篇。</t>
  </si>
  <si>
    <t>1.检验报告年差错率 ≤5‰；
2.出具检验报告份数 ≥600份。</t>
  </si>
  <si>
    <t>1.检验报告及时率 ≥95%；
2.检验工作完成时间 2025年12月31日前。</t>
  </si>
  <si>
    <t>开展工业产品抽查成本控制额 ≤170万元。</t>
  </si>
  <si>
    <t>全年完成委托检验收费 100万元。</t>
  </si>
  <si>
    <t xml:space="preserve">提升企业产品质量主体责任 提升。 </t>
  </si>
  <si>
    <t>三废处置 达标。</t>
  </si>
  <si>
    <t>产品质量安全检验服务企业满意度 ≥90%。</t>
  </si>
  <si>
    <t>136006</t>
  </si>
  <si>
    <t>常德市计量测试检定所</t>
  </si>
  <si>
    <t xml:space="preserve">  计量检定检测专项</t>
  </si>
  <si>
    <t>1.计量工作器具检定（校准）服务，保证计量工作器具检定量值传递准确；
2.检定校准项目出具报告及时、公正。</t>
  </si>
  <si>
    <t>1.计量工作器具检定校准服务,保证计量工作器具量值标准；
2.委托检定校准项目出具报告及时、公正。</t>
  </si>
  <si>
    <t>计量器具检定及校准数量 ≥55000台件</t>
  </si>
  <si>
    <t>检定校准规范率 100%。</t>
  </si>
  <si>
    <t>完成及时率 2025年12月31日前。</t>
  </si>
  <si>
    <t>经济成本控制 ≤145.2万元。</t>
  </si>
  <si>
    <t>委托计量器具检测收费 ≥125万元。</t>
  </si>
  <si>
    <t>计量器具检定计量事故率 0%。</t>
  </si>
  <si>
    <t>服务对象满意度 ≥95%。</t>
  </si>
  <si>
    <t>136007</t>
  </si>
  <si>
    <t>常德市药品检验所</t>
  </si>
  <si>
    <t xml:space="preserve">  市抽药品检验专项</t>
  </si>
  <si>
    <t>通过本项目的实施,全年抽检药品约200批次,处理废液约800公斤,保障辖区内人民群众用药安全。</t>
  </si>
  <si>
    <t>通过本项目的实施，全年抽检药品约200批次，处理废液约800公斤，保障辖区内人民群众用药安全，杜绝三废处理产生的环境问题。</t>
  </si>
  <si>
    <t>1.药品抽检批次 ≥200批次；
2.出具检验报告份数 ≥200份；
3.废液处理数量 ≥800公斤；
4.培训人次 30人次；5.检验辅助人员数量 
8人。</t>
  </si>
  <si>
    <t>1.药品安全性检验准确率 100%；
2.三废处置 达标；
3.培训完成率 100%；
4.检验操作规范率 100%。</t>
  </si>
  <si>
    <t>工作完成及时率 100%。</t>
  </si>
  <si>
    <t>1.药品检验费控制额 ≤66.51万元；
2.检验辅助人员经费控制额 ≤37.68万元；
3.三废处置成本 ≤5万元。</t>
  </si>
  <si>
    <t>1.药品安全事故发生起数 零发生；
 2.群众用药安全 保障。</t>
  </si>
  <si>
    <t>社会公众满意度 ≥90%。</t>
  </si>
  <si>
    <t xml:space="preserve">  药品检验检测能力提升</t>
  </si>
  <si>
    <t>能力提升药品检验检测设备购买</t>
  </si>
  <si>
    <t>药品检验检测能力提升设备购买</t>
  </si>
  <si>
    <t>购置检验检测仪器设备数量 1台。</t>
  </si>
  <si>
    <t>设备验收合格率 100%。</t>
  </si>
  <si>
    <t>设备购置及时率 100%。</t>
  </si>
  <si>
    <t>购置检验检测仪器设备金额 3万元。</t>
  </si>
  <si>
    <t>1.设备使用年限 6年；
2.单位检验检测能力提升情况 一定程度提升。</t>
  </si>
  <si>
    <t xml:space="preserve">  药品委托检验收费</t>
  </si>
  <si>
    <t>完成企业委托检验任务,更好的服务企业</t>
  </si>
  <si>
    <t>完成企业委托检验任务，更好的服务企业</t>
  </si>
  <si>
    <t>1.全年接受委托检验批次≥400批次；
2.出具检验报告份数 ≥400份。</t>
  </si>
  <si>
    <t>药品检验准确率 100%。</t>
  </si>
  <si>
    <t>检验任务完成时间 2025年12月31日前。</t>
  </si>
  <si>
    <t>委托检验收入 15万元。</t>
  </si>
  <si>
    <t>136008</t>
  </si>
  <si>
    <t>常德市食品检验所</t>
  </si>
  <si>
    <t xml:space="preserve">  抽检专项基本经费</t>
  </si>
  <si>
    <t>做好食品生产企业、餐饮单位、商场超市、学校周边及农贸市场等场所日常安排的食品、保健品安全抽检，确保抽检中收样快捷、抽样规范、检测准确、上报及时，高效完成检验任务批次，加强抽检业务水平，强化人民群众食品安全教育。</t>
  </si>
  <si>
    <t xml:space="preserve">  做好本年度食品生产企业、餐饮单位、商场超市、学校周边及农贸市场等场所日常安排的食品、保健品安全抽检，确保抽检中收样快捷、抽样规范、检测准确、上报及时，高效完成检验任务批次，加强抽检业务水平，强化人民群众食品安全教育。</t>
  </si>
  <si>
    <t>1.设备维检批次数 ≥1次；
2.抽检及抽检辅助人员数量 ≤35人；
3.宣传培训人次 ≥20人次；
4.三废处理数 ≥420公斤。</t>
  </si>
  <si>
    <t>1.抽检质量规范率 100%；
2.三废处理 达标。</t>
  </si>
  <si>
    <t>经济成本控制额 ≤227.68万元。</t>
  </si>
  <si>
    <t>1.重大食品安全事故 零发生；
2.食品安全隐患 减少；
3.食品抽检社会公众知晓率  ≥85%。</t>
  </si>
  <si>
    <t xml:space="preserve">  食品委托检验收费专项</t>
  </si>
  <si>
    <t>在2025年内充分利用现有检验检测设备及本单位技术优势，为社会企业、事业及个人提供食品检验，确保舌尖上的安全。完成委托检验收费约350批次。</t>
  </si>
  <si>
    <t>做好本年度食品自然人、生产企业、餐饮单位、商场超市、学校周边及农贸市场等场所委托的食品、保健品安全检验，确保委托抽检中收样快捷、检测准确、上报及时，高效完成委托检验任务批次，加强委托检验业务水平，为人民群众食品安全做好技术后盾。</t>
  </si>
  <si>
    <t>委托检验批次数 ≥200批次。</t>
  </si>
  <si>
    <t>1.抽检质量规范率 100%；
2.检验报告及时送达率 100%。</t>
  </si>
  <si>
    <t>委托检验工作成本控制额 ≤55.00万元。</t>
  </si>
  <si>
    <t>完成委托收费 55万元。</t>
  </si>
  <si>
    <t>委托收费检测合同纠纷事故发生数 零发生。</t>
  </si>
  <si>
    <t>检验废弃物处理率 100%。</t>
  </si>
  <si>
    <t>社会公众对委托检验服务满意度 ≥90%。</t>
  </si>
  <si>
    <t xml:space="preserve">  重大活动食品专项检验</t>
  </si>
  <si>
    <t>做好2025年两会、高考、中考、学考、桃花源开园仪式、“德马”等重大活动的食品检验检测任务，确保抽检中收样快捷、抽样规范、检测准确、上报及时，高效完成检验任务批次，加强抽检业务水平，强化人民群众食品安全教育。</t>
  </si>
  <si>
    <t>1.部分检验设备维检次数 ≥1次；
2.快检任务完成数 ≥1500批次。</t>
  </si>
  <si>
    <t>1.检品检验质量规范率 100%；
2.检品抽样质量规范率 100%。</t>
  </si>
  <si>
    <t>任务完成时间 2025年12月31日前。</t>
  </si>
  <si>
    <t>1.设备维修检定费及其他费用 ≤3.50万元；
2.活动专项等劳务费 ≤5.00万元；
3.专用材料费 ≤1.50万元。</t>
  </si>
  <si>
    <t>重大食品安全事故 零发生。</t>
  </si>
  <si>
    <t>重大活动食品抽检满意度  ≥85%。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</si>
  <si>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</si>
  <si>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</si>
  <si>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</si>
  <si>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</si>
  <si>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</si>
  <si>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</si>
  <si>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满意度指标</t>
  </si>
  <si>
    <t>政府性基金拨款</t>
  </si>
  <si>
    <t>其他资金</t>
  </si>
  <si>
    <t>经济成本指标</t>
  </si>
  <si>
    <t>社会成本指标</t>
  </si>
  <si>
    <t>生态环境成本指标</t>
  </si>
  <si>
    <t>服务对象满意度指标</t>
  </si>
  <si>
    <t>1.“二次创业”突出抓助推产业。紧紧围绕我市“4+3”现代产业体系，聚力推进生物制造产业和米粉休闲食品产业壮大，做标准、做市场、做品牌、做招引。
2.主体强身突出抓量质齐升。2025年，持续围绕“个转企、小升规、规改股、股上市”，提炼推出真培育、提质量的管用办法，开展经营主体梯度培育。
3.服务企业突出抓质量惠企。完善质量强市联席会议制度，落实《常德市品牌建设工程行动计划》，发动企业进行“湖南名品”评价。
4.行风建设突出抓巩固提升。深入推进行风建设三年攻坚行动，认真总结前两年行风建设的经验做法，着力推动行风问题查找、纠治常态长效化。
5.营商环境突出抓规范执法。打好民生领域执法“铁拳”主动战，深化涉企违规收费整治，持续开展反不正当竞争执法专项行动。
6.安全守底突出抓责任落实。强化食品安全风险预警机制，实施风险会商制度，全力保障人民群众“舌尖上的安全”。</t>
  </si>
  <si>
    <t>1.各项经济成本合理合规率 100%；
2.举办各类业务培训成本控制额 ≤330元/人/天；
3.召开三类会议成本控制额 ≤440元/人/天</t>
  </si>
  <si>
    <t>1.聘请法律顾问人次 ≥1人次；
2.举办各类业务培训期数 ≥7期；
3.开展宣传活动次数 ≥9次；
4.开展各类专项整治次数 ≥5次；
5.印制毒蘑菇资料等 ≥1.5万份；
6.参与标准自我公开声明企业数量 ≥600家；
7.质量品牌诊断服务次数 1次；
8.发展培育首席质量官人数 100名；
9.质量管理体系认证帮扶家数 ≥2家</t>
  </si>
  <si>
    <t>1.专项项目支出绩效目标完成率 100%；
2.企业设立登记全程电子化使用率 ≥85%；
3.不合格产品处置率 100%；
4.案件办理合法合规率、查处案件的处置率 100%；
5.双随机抽查公示率 100；
%6.投诉举报按时办结率 ≥97%；
7.党建工作考核合格率 100%</t>
  </si>
  <si>
    <t>各项工作完成及时率 100%</t>
  </si>
  <si>
    <t>1.重大安全事件发生起数 0起； 
2.企业开办时间 缩短；3.推进质量社会共治，形成良好的质量社会氛围 不断提升；
4.政府监管效能 逐步提高；
5.行政效能考核情况 优秀</t>
  </si>
  <si>
    <t>三废处置 达标</t>
  </si>
  <si>
    <t>行政执法能力，促进法治型政府建设 不断提升</t>
  </si>
  <si>
    <t>1.社会公众满意度 ≥90%；
2.服务对象满意度指标 ≥90%</t>
  </si>
  <si>
    <t>学生服等纤维制品质量监测工作。</t>
  </si>
  <si>
    <t>风险监测工作成本控制 ≤123.92万元。</t>
  </si>
  <si>
    <t>抽检废弃物处理 4万元。</t>
  </si>
  <si>
    <t>1.学生服监督抽检批次 20批次；
2.出具检测报告份数 20份。</t>
  </si>
  <si>
    <t>学生服等纤维制品检验完成率 100%。</t>
  </si>
  <si>
    <t>各项工作完成及时率 ：各项工作完成及时率 100%</t>
  </si>
  <si>
    <t>1.夯实基础，增强能力，提升检验检测技术水平，锚定“三个高地”，推进“二次创业”，全面实施“六大攻坚”，作出积极贡献；                                                                                                                                                                    2.为社会提供产品质量的咨询和检测服务；                                                                                                                                                        3.提升区域内企业产品质量，优化产品结构。</t>
  </si>
  <si>
    <t>1.基本支出 ≤442.58万元；
2.项目支出 ≤170万元。</t>
  </si>
  <si>
    <t>1.产商品监督抽检及委托检验批次 ≥1500批次； 
2.撰写产品质量分析报告篇数 ≥2份。</t>
  </si>
  <si>
    <t>1.检验报告年差错率 ≤5‰；
2.出具检验报告份数 ≥1500批次；
3.产品检验批次完成率 100%。</t>
  </si>
  <si>
    <t>1.检验报告及时率 ≥95%；
2.各项工作完成及时率 100%</t>
  </si>
  <si>
    <t>全年完成委托检验收费 100万。</t>
  </si>
  <si>
    <t>通过产品质量抽检，提升企业产品质量主体责任，防范重大质量安全事故 提升，防范。</t>
  </si>
  <si>
    <t>1.计量工作器具检定校准服务,保证计量工作器具量值标准；
2.计量强检器具做到应检必检，确保量值溯源准确；
3.委托检定校准项目出具报告及时、公正。</t>
  </si>
  <si>
    <t>经济成本控制 ≤862.39万元。</t>
  </si>
  <si>
    <t>计量器具检定及校准数量 ≥55000台件。</t>
  </si>
  <si>
    <t>1.按照规定准确、高效的完成药品、化妆品检验检测任务及废液处理2.提高药械化检验人员的业务素养。</t>
  </si>
  <si>
    <t>经济成本控制 ≤748.75万元。</t>
  </si>
  <si>
    <t xml:space="preserve">三废处置成本 ≤5万元。 </t>
  </si>
  <si>
    <t>1.药品检验批次 ≥600批次；
2.出具检验报告份数 ≥600份；
3.废液处理数量 ≥800公斤；
 4.检验辅助人员数量 8人；
5.人员业务培训 30人次。</t>
  </si>
  <si>
    <t xml:space="preserve">1.检验准确率 100% ；
2.检验任务完成率 100%；
3.三废处置 达标；
4.培训完成率 100%；
5.检验操作规范率 100%。
</t>
  </si>
  <si>
    <t xml:space="preserve">1.为药品、化妆品监管工作提供有力的依据，保障市民用药安全 保障 ；
2.重大药品安全事故发生数次数 零发生。 </t>
  </si>
  <si>
    <t xml:space="preserve">三废处置情况 不污染环境。 </t>
  </si>
  <si>
    <t>药械化检验对象满意度 ≥90%。</t>
  </si>
  <si>
    <t>以贯彻党的二十大精神，严格以省局、市政府的工作要求为指导，按照《食品安全法》、《食品安全法实施条例》等办法，坚持依法、科学、客观、公正的原则，确保全年不出现重大食品安全事故。组织全市范围内专项抽检行动，防范区域性、行业性食品安全事故发生。圆满完成2025年市市场监管局下达的食品监督抽检任务。</t>
  </si>
  <si>
    <t>经济成本控制 ≤677.41万元。</t>
  </si>
  <si>
    <t>抽检质量规范率 100%。</t>
  </si>
  <si>
    <t xml:space="preserve">完成委托收费 55万元 </t>
  </si>
  <si>
    <t>1.食品抽检知晓率 ≥85% ；
2.食品安全意识 提高。</t>
  </si>
</sst>
</file>

<file path=xl/styles.xml><?xml version="1.0" encoding="utf-8"?>
<styleSheet xmlns="http://schemas.openxmlformats.org/spreadsheetml/2006/main">
  <numFmts count="5">
    <numFmt numFmtId="176" formatCode="#0.00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7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7"/>
      <name val="SimSun"/>
      <charset val="134"/>
    </font>
    <font>
      <sz val="7"/>
      <color rgb="FFFF0000"/>
      <name val="SimSun"/>
      <charset val="134"/>
    </font>
    <font>
      <sz val="8"/>
      <name val="SimSun"/>
      <charset val="134"/>
    </font>
    <font>
      <b/>
      <sz val="7"/>
      <color rgb="FFFF0000"/>
      <name val="SimSun"/>
      <charset val="134"/>
    </font>
    <font>
      <sz val="8"/>
      <color rgb="FFFF0000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21" fillId="8" borderId="0" applyNumberFormat="false" applyBorder="false" applyAlignment="false" applyProtection="false">
      <alignment vertical="center"/>
    </xf>
    <xf numFmtId="0" fontId="18" fillId="3" borderId="0" applyNumberFormat="false" applyBorder="false" applyAlignment="false" applyProtection="false">
      <alignment vertical="center"/>
    </xf>
    <xf numFmtId="0" fontId="35" fillId="25" borderId="16" applyNumberFormat="false" applyAlignment="false" applyProtection="false">
      <alignment vertical="center"/>
    </xf>
    <xf numFmtId="0" fontId="27" fillId="12" borderId="11" applyNumberFormat="false" applyAlignment="false" applyProtection="false">
      <alignment vertical="center"/>
    </xf>
    <xf numFmtId="0" fontId="33" fillId="24" borderId="0" applyNumberFormat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41" fontId="19" fillId="0" borderId="0" applyFont="false" applyFill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1" fillId="5" borderId="0" applyNumberFormat="false" applyBorder="false" applyAlignment="false" applyProtection="false">
      <alignment vertical="center"/>
    </xf>
    <xf numFmtId="0" fontId="26" fillId="0" borderId="10" applyNumberFormat="false" applyFill="false" applyAlignment="false" applyProtection="false">
      <alignment vertical="center"/>
    </xf>
    <xf numFmtId="0" fontId="30" fillId="0" borderId="14" applyNumberFormat="false" applyFill="false" applyAlignment="false" applyProtection="false">
      <alignment vertical="center"/>
    </xf>
    <xf numFmtId="0" fontId="18" fillId="32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21" fillId="4" borderId="0" applyNumberFormat="false" applyBorder="false" applyAlignment="false" applyProtection="false">
      <alignment vertical="center"/>
    </xf>
    <xf numFmtId="43" fontId="19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0" fontId="28" fillId="0" borderId="12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8" fillId="14" borderId="0" applyNumberFormat="false" applyBorder="false" applyAlignment="false" applyProtection="false">
      <alignment vertical="center"/>
    </xf>
    <xf numFmtId="42" fontId="19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9" fillId="19" borderId="15" applyNumberFormat="false" applyFont="false" applyAlignment="false" applyProtection="false">
      <alignment vertical="center"/>
    </xf>
    <xf numFmtId="0" fontId="21" fillId="33" borderId="0" applyNumberFormat="false" applyBorder="false" applyAlignment="false" applyProtection="false">
      <alignment vertical="center"/>
    </xf>
    <xf numFmtId="0" fontId="36" fillId="28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31" fillId="18" borderId="0" applyNumberFormat="false" applyBorder="false" applyAlignment="false" applyProtection="false">
      <alignment vertical="center"/>
    </xf>
    <xf numFmtId="0" fontId="34" fillId="25" borderId="13" applyNumberFormat="false" applyAlignment="false" applyProtection="false">
      <alignment vertical="center"/>
    </xf>
    <xf numFmtId="0" fontId="21" fillId="27" borderId="0" applyNumberFormat="false" applyBorder="false" applyAlignment="false" applyProtection="false">
      <alignment vertical="center"/>
    </xf>
    <xf numFmtId="0" fontId="21" fillId="11" borderId="0" applyNumberFormat="false" applyBorder="false" applyAlignment="false" applyProtection="false">
      <alignment vertical="center"/>
    </xf>
    <xf numFmtId="0" fontId="21" fillId="31" borderId="0" applyNumberFormat="false" applyBorder="false" applyAlignment="false" applyProtection="false">
      <alignment vertical="center"/>
    </xf>
    <xf numFmtId="0" fontId="21" fillId="22" borderId="0" applyNumberFormat="false" applyBorder="false" applyAlignment="false" applyProtection="false">
      <alignment vertical="center"/>
    </xf>
    <xf numFmtId="0" fontId="21" fillId="20" borderId="0" applyNumberFormat="false" applyBorder="false" applyAlignment="false" applyProtection="false">
      <alignment vertical="center"/>
    </xf>
    <xf numFmtId="9" fontId="19" fillId="0" borderId="0" applyFont="false" applyFill="false" applyBorder="false" applyAlignment="false" applyProtection="false">
      <alignment vertical="center"/>
    </xf>
    <xf numFmtId="0" fontId="21" fillId="29" borderId="0" applyNumberFormat="false" applyBorder="false" applyAlignment="false" applyProtection="false">
      <alignment vertical="center"/>
    </xf>
    <xf numFmtId="44" fontId="19" fillId="0" borderId="0" applyFont="false" applyFill="false" applyBorder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0" fontId="18" fillId="17" borderId="0" applyNumberFormat="false" applyBorder="false" applyAlignment="false" applyProtection="false">
      <alignment vertical="center"/>
    </xf>
    <xf numFmtId="0" fontId="29" fillId="15" borderId="13" applyNumberFormat="false" applyAlignment="false" applyProtection="false">
      <alignment vertical="center"/>
    </xf>
    <xf numFmtId="0" fontId="18" fillId="26" borderId="0" applyNumberFormat="false" applyBorder="false" applyAlignment="false" applyProtection="false">
      <alignment vertical="center"/>
    </xf>
    <xf numFmtId="0" fontId="21" fillId="6" borderId="0" applyNumberFormat="false" applyBorder="false" applyAlignment="false" applyProtection="false">
      <alignment vertical="center"/>
    </xf>
    <xf numFmtId="0" fontId="18" fillId="30" borderId="0" applyNumberFormat="false" applyBorder="false" applyAlignment="false" applyProtection="false">
      <alignment vertical="center"/>
    </xf>
  </cellStyleXfs>
  <cellXfs count="101">
    <xf numFmtId="0" fontId="0" fillId="0" borderId="0" xfId="0" applyFont="true">
      <alignment vertical="center"/>
    </xf>
    <xf numFmtId="0" fontId="1" fillId="0" borderId="0" xfId="0" applyFont="true" applyBorder="true" applyAlignment="true">
      <alignment vertical="center" wrapText="true"/>
    </xf>
    <xf numFmtId="0" fontId="2" fillId="0" borderId="0" xfId="0" applyFont="true" applyBorder="true" applyAlignment="true">
      <alignment horizontal="center" vertical="center" wrapText="true"/>
    </xf>
    <xf numFmtId="0" fontId="3" fillId="0" borderId="0" xfId="0" applyFont="true" applyBorder="true" applyAlignment="true">
      <alignment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0" fillId="0" borderId="1" xfId="0" applyFont="true" applyBorder="true">
      <alignment vertical="center"/>
    </xf>
    <xf numFmtId="0" fontId="5" fillId="0" borderId="1" xfId="0" applyFont="true" applyBorder="true" applyAlignment="true">
      <alignment vertical="center" wrapText="true"/>
    </xf>
    <xf numFmtId="4" fontId="5" fillId="0" borderId="1" xfId="0" applyNumberFormat="true" applyFont="true" applyBorder="true" applyAlignment="true">
      <alignment vertical="center" wrapText="true"/>
    </xf>
    <xf numFmtId="0" fontId="5" fillId="0" borderId="2" xfId="0" applyFont="true" applyBorder="true" applyAlignment="true">
      <alignment vertical="center" wrapText="true"/>
    </xf>
    <xf numFmtId="4" fontId="5" fillId="0" borderId="2" xfId="0" applyNumberFormat="true" applyFont="true" applyBorder="true" applyAlignment="true">
      <alignment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left" vertical="center" wrapText="true"/>
    </xf>
    <xf numFmtId="0" fontId="1" fillId="0" borderId="0" xfId="0" applyFont="true" applyAlignment="true">
      <alignment horizontal="center" vertical="center" wrapText="true"/>
    </xf>
    <xf numFmtId="0" fontId="6" fillId="0" borderId="0" xfId="0" applyFont="true" applyBorder="true" applyAlignment="true">
      <alignment horizontal="right" vertical="center" wrapText="true"/>
    </xf>
    <xf numFmtId="0" fontId="7" fillId="0" borderId="0" xfId="0" applyFont="true" applyBorder="true" applyAlignment="true">
      <alignment horizontal="center" vertical="center" wrapText="true"/>
    </xf>
    <xf numFmtId="0" fontId="6" fillId="0" borderId="0" xfId="0" applyFont="true" applyBorder="true" applyAlignment="true">
      <alignment vertical="center" wrapText="true"/>
    </xf>
    <xf numFmtId="0" fontId="4" fillId="0" borderId="3" xfId="0" applyFont="true" applyBorder="true" applyAlignment="true">
      <alignment horizontal="center" vertical="center" wrapText="true"/>
    </xf>
    <xf numFmtId="0" fontId="6" fillId="0" borderId="4" xfId="0" applyFont="true" applyBorder="true" applyAlignment="true">
      <alignment horizontal="center" vertical="center" wrapText="true"/>
    </xf>
    <xf numFmtId="0" fontId="4" fillId="0" borderId="5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8" fillId="0" borderId="4" xfId="0" applyFont="true" applyBorder="true" applyAlignment="true">
      <alignment horizontal="left" vertical="center" wrapText="true"/>
    </xf>
    <xf numFmtId="4" fontId="8" fillId="0" borderId="4" xfId="0" applyNumberFormat="true" applyFont="true" applyBorder="true" applyAlignment="true">
      <alignment vertical="center" wrapText="true"/>
    </xf>
    <xf numFmtId="0" fontId="5" fillId="0" borderId="4" xfId="0" applyFont="true" applyBorder="true" applyAlignment="true">
      <alignment vertical="center" wrapText="true"/>
    </xf>
    <xf numFmtId="4" fontId="5" fillId="0" borderId="4" xfId="0" applyNumberFormat="true" applyFont="true" applyBorder="true" applyAlignment="true">
      <alignment vertical="center" wrapText="true"/>
    </xf>
    <xf numFmtId="0" fontId="5" fillId="0" borderId="3" xfId="0" applyFont="true" applyBorder="true" applyAlignment="true">
      <alignment vertical="center" wrapText="true"/>
    </xf>
    <xf numFmtId="0" fontId="6" fillId="0" borderId="6" xfId="0" applyFont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0" fontId="6" fillId="0" borderId="7" xfId="0" applyFont="true" applyBorder="true" applyAlignment="true">
      <alignment horizontal="center" vertical="center" wrapText="true"/>
    </xf>
    <xf numFmtId="0" fontId="5" fillId="0" borderId="6" xfId="0" applyFont="true" applyBorder="true" applyAlignment="true">
      <alignment vertical="center" wrapText="true"/>
    </xf>
    <xf numFmtId="0" fontId="5" fillId="0" borderId="7" xfId="0" applyFont="true" applyBorder="true" applyAlignment="true">
      <alignment vertical="center" wrapText="true"/>
    </xf>
    <xf numFmtId="0" fontId="6" fillId="0" borderId="2" xfId="0" applyFont="true" applyBorder="true" applyAlignment="true">
      <alignment horizontal="center" vertical="center" wrapText="true"/>
    </xf>
    <xf numFmtId="0" fontId="9" fillId="0" borderId="0" xfId="0" applyFont="true" applyBorder="true" applyAlignment="true">
      <alignment horizontal="center" vertical="center" wrapText="true"/>
    </xf>
    <xf numFmtId="0" fontId="4" fillId="0" borderId="4" xfId="0" applyFont="true" applyBorder="true" applyAlignment="true">
      <alignment horizontal="center" vertical="center" wrapText="true"/>
    </xf>
    <xf numFmtId="0" fontId="8" fillId="0" borderId="4" xfId="0" applyFont="true" applyBorder="true" applyAlignment="true">
      <alignment vertical="center" wrapText="true"/>
    </xf>
    <xf numFmtId="0" fontId="8" fillId="0" borderId="4" xfId="0" applyFont="true" applyBorder="true" applyAlignment="true">
      <alignment horizontal="center" vertical="center" wrapText="true"/>
    </xf>
    <xf numFmtId="0" fontId="5" fillId="2" borderId="4" xfId="0" applyFont="true" applyFill="true" applyBorder="true" applyAlignment="true">
      <alignment horizontal="left" vertical="center" wrapText="true"/>
    </xf>
    <xf numFmtId="0" fontId="1" fillId="0" borderId="0" xfId="0" applyFont="true" applyBorder="true" applyAlignment="true">
      <alignment horizontal="right" vertical="center" wrapText="true"/>
    </xf>
    <xf numFmtId="0" fontId="8" fillId="2" borderId="4" xfId="0" applyFont="true" applyFill="true" applyBorder="true" applyAlignment="true">
      <alignment horizontal="left" vertical="center" wrapText="true"/>
    </xf>
    <xf numFmtId="4" fontId="5" fillId="0" borderId="4" xfId="0" applyNumberFormat="true" applyFont="true" applyBorder="true" applyAlignment="true">
      <alignment horizontal="right" vertical="center" wrapText="true"/>
    </xf>
    <xf numFmtId="0" fontId="8" fillId="0" borderId="6" xfId="0" applyFont="true" applyBorder="true" applyAlignment="true">
      <alignment horizontal="center" vertical="center" wrapText="true"/>
    </xf>
    <xf numFmtId="0" fontId="8" fillId="0" borderId="8" xfId="0" applyFont="true" applyBorder="true" applyAlignment="true">
      <alignment horizontal="center" vertical="center" wrapText="true"/>
    </xf>
    <xf numFmtId="0" fontId="8" fillId="0" borderId="7" xfId="0" applyFont="true" applyBorder="true" applyAlignment="true">
      <alignment horizontal="center" vertical="center" wrapText="true"/>
    </xf>
    <xf numFmtId="0" fontId="8" fillId="2" borderId="4" xfId="0" applyFont="true" applyFill="true" applyBorder="true" applyAlignment="true">
      <alignment vertical="center" wrapText="true"/>
    </xf>
    <xf numFmtId="0" fontId="5" fillId="2" borderId="4" xfId="0" applyFont="true" applyFill="true" applyBorder="true" applyAlignment="true">
      <alignment horizontal="center" vertical="center" wrapText="true"/>
    </xf>
    <xf numFmtId="0" fontId="5" fillId="2" borderId="4" xfId="0" applyFont="true" applyFill="true" applyBorder="true" applyAlignment="true">
      <alignment vertical="center" wrapText="true"/>
    </xf>
    <xf numFmtId="4" fontId="5" fillId="2" borderId="4" xfId="0" applyNumberFormat="true" applyFont="true" applyFill="true" applyBorder="true" applyAlignment="true">
      <alignment vertical="center" wrapText="true"/>
    </xf>
    <xf numFmtId="0" fontId="6" fillId="0" borderId="0" xfId="0" applyFont="true" applyBorder="true" applyAlignment="true">
      <alignment horizontal="center" vertical="center" wrapText="true"/>
    </xf>
    <xf numFmtId="0" fontId="6" fillId="0" borderId="0" xfId="0" applyFont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vertical="center" wrapText="true"/>
    </xf>
    <xf numFmtId="0" fontId="8" fillId="0" borderId="1" xfId="0" applyFont="true" applyBorder="true" applyAlignment="true">
      <alignment vertical="center" wrapText="true"/>
    </xf>
    <xf numFmtId="0" fontId="8" fillId="0" borderId="1" xfId="0" applyFont="true" applyBorder="true" applyAlignment="true">
      <alignment horizontal="left" vertical="center" wrapText="true"/>
    </xf>
    <xf numFmtId="0" fontId="8" fillId="2" borderId="1" xfId="0" applyFont="true" applyFill="true" applyBorder="true" applyAlignment="true">
      <alignment horizontal="left" vertical="center" wrapText="true"/>
    </xf>
    <xf numFmtId="0" fontId="5" fillId="2" borderId="1" xfId="0" applyFont="true" applyFill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left" vertical="center" wrapText="true"/>
    </xf>
    <xf numFmtId="0" fontId="5" fillId="2" borderId="2" xfId="0" applyFont="true" applyFill="true" applyBorder="true" applyAlignment="true">
      <alignment horizontal="center" vertical="center" wrapText="true"/>
    </xf>
    <xf numFmtId="0" fontId="5" fillId="2" borderId="2" xfId="0" applyFont="true" applyFill="true" applyBorder="true" applyAlignment="true">
      <alignment horizontal="left" vertical="center" wrapText="true"/>
    </xf>
    <xf numFmtId="4" fontId="8" fillId="0" borderId="1" xfId="0" applyNumberFormat="true" applyFont="true" applyBorder="true" applyAlignment="true">
      <alignment horizontal="right" vertical="center" wrapText="true"/>
    </xf>
    <xf numFmtId="4" fontId="5" fillId="0" borderId="1" xfId="0" applyNumberFormat="true" applyFont="true" applyBorder="true" applyAlignment="true">
      <alignment horizontal="right" vertical="center" wrapText="true"/>
    </xf>
    <xf numFmtId="4" fontId="5" fillId="0" borderId="2" xfId="0" applyNumberFormat="true" applyFont="true" applyBorder="true" applyAlignment="true">
      <alignment horizontal="right" vertical="center" wrapText="true"/>
    </xf>
    <xf numFmtId="4" fontId="8" fillId="0" borderId="4" xfId="0" applyNumberFormat="true" applyFont="true" applyBorder="true" applyAlignment="true">
      <alignment horizontal="right" vertical="center" wrapText="true"/>
    </xf>
    <xf numFmtId="4" fontId="10" fillId="0" borderId="4" xfId="0" applyNumberFormat="true" applyFont="true" applyBorder="true" applyAlignment="true">
      <alignment horizontal="right" vertical="center" wrapText="true"/>
    </xf>
    <xf numFmtId="0" fontId="4" fillId="0" borderId="0" xfId="0" applyFont="true" applyBorder="true" applyAlignment="true">
      <alignment vertical="center" wrapText="true"/>
    </xf>
    <xf numFmtId="176" fontId="8" fillId="0" borderId="4" xfId="0" applyNumberFormat="true" applyFont="true" applyBorder="true" applyAlignment="true">
      <alignment horizontal="right" vertical="center" wrapText="true"/>
    </xf>
    <xf numFmtId="0" fontId="5" fillId="0" borderId="4" xfId="0" applyFont="true" applyBorder="true" applyAlignment="true">
      <alignment horizontal="left" vertical="center" wrapText="true"/>
    </xf>
    <xf numFmtId="176" fontId="5" fillId="0" borderId="4" xfId="0" applyNumberFormat="true" applyFont="true" applyBorder="true" applyAlignment="true">
      <alignment horizontal="right" vertical="center" wrapText="true"/>
    </xf>
    <xf numFmtId="176" fontId="10" fillId="0" borderId="4" xfId="0" applyNumberFormat="true" applyFont="true" applyBorder="true" applyAlignment="true">
      <alignment horizontal="right" vertical="center" wrapText="true"/>
    </xf>
    <xf numFmtId="0" fontId="5" fillId="0" borderId="0" xfId="0" applyFont="true" applyBorder="true" applyAlignment="true">
      <alignment vertical="center" wrapText="true"/>
    </xf>
    <xf numFmtId="0" fontId="4" fillId="0" borderId="0" xfId="0" applyFont="true" applyBorder="true" applyAlignment="true">
      <alignment horizontal="right" vertical="center" wrapText="true"/>
    </xf>
    <xf numFmtId="0" fontId="11" fillId="0" borderId="0" xfId="0" applyFont="true" applyBorder="true" applyAlignment="true">
      <alignment vertical="center" wrapText="true"/>
    </xf>
    <xf numFmtId="0" fontId="8" fillId="0" borderId="0" xfId="0" applyFont="true" applyBorder="true" applyAlignment="true">
      <alignment vertical="center" wrapText="true"/>
    </xf>
    <xf numFmtId="0" fontId="6" fillId="0" borderId="0" xfId="0" applyFont="true" applyAlignment="true">
      <alignment horizontal="left" vertical="center" wrapText="true"/>
    </xf>
    <xf numFmtId="0" fontId="8" fillId="0" borderId="2" xfId="0" applyFont="true" applyBorder="true" applyAlignment="true">
      <alignment vertical="center" wrapText="true"/>
    </xf>
    <xf numFmtId="4" fontId="8" fillId="0" borderId="2" xfId="0" applyNumberFormat="true" applyFont="true" applyBorder="true" applyAlignment="true">
      <alignment horizontal="right" vertical="center" wrapText="true"/>
    </xf>
    <xf numFmtId="4" fontId="8" fillId="0" borderId="2" xfId="0" applyNumberFormat="true" applyFont="true" applyBorder="true" applyAlignment="true">
      <alignment vertical="center" wrapText="true"/>
    </xf>
    <xf numFmtId="4" fontId="10" fillId="0" borderId="4" xfId="0" applyNumberFormat="true" applyFont="true" applyBorder="true" applyAlignment="true">
      <alignment vertical="center" wrapText="true"/>
    </xf>
    <xf numFmtId="0" fontId="8" fillId="0" borderId="2" xfId="0" applyFont="true" applyBorder="true" applyAlignment="true">
      <alignment horizontal="left" vertical="center" wrapText="true"/>
    </xf>
    <xf numFmtId="4" fontId="8" fillId="0" borderId="1" xfId="0" applyNumberFormat="true" applyFont="true" applyBorder="true" applyAlignment="true">
      <alignment vertical="center" wrapText="true"/>
    </xf>
    <xf numFmtId="4" fontId="12" fillId="2" borderId="4" xfId="0" applyNumberFormat="true" applyFont="true" applyFill="true" applyBorder="true" applyAlignment="true">
      <alignment vertical="center" wrapText="true"/>
    </xf>
    <xf numFmtId="4" fontId="8" fillId="2" borderId="4" xfId="0" applyNumberFormat="true" applyFont="true" applyFill="true" applyBorder="true" applyAlignment="true">
      <alignment vertical="center" wrapText="true"/>
    </xf>
    <xf numFmtId="4" fontId="10" fillId="2" borderId="4" xfId="0" applyNumberFormat="true" applyFont="true" applyFill="true" applyBorder="true" applyAlignment="true">
      <alignment vertical="center" wrapText="true"/>
    </xf>
    <xf numFmtId="0" fontId="1" fillId="0" borderId="0" xfId="0" applyFont="true" applyBorder="true" applyAlignment="true">
      <alignment horizontal="center" vertical="center" wrapText="true"/>
    </xf>
    <xf numFmtId="0" fontId="6" fillId="0" borderId="0" xfId="0" applyFont="true" applyBorder="true" applyAlignment="true">
      <alignment horizontal="left" vertical="center" wrapText="true"/>
    </xf>
    <xf numFmtId="0" fontId="4" fillId="0" borderId="4" xfId="0" applyFont="true" applyBorder="true" applyAlignment="true">
      <alignment vertical="center" wrapText="true"/>
    </xf>
    <xf numFmtId="4" fontId="4" fillId="0" borderId="4" xfId="0" applyNumberFormat="true" applyFont="true" applyBorder="true" applyAlignment="true">
      <alignment vertical="center" wrapText="true"/>
    </xf>
    <xf numFmtId="0" fontId="4" fillId="2" borderId="4" xfId="0" applyFont="true" applyFill="true" applyBorder="true" applyAlignment="true">
      <alignment horizontal="left" vertical="center" wrapText="true"/>
    </xf>
    <xf numFmtId="4" fontId="4" fillId="2" borderId="4" xfId="0" applyNumberFormat="true" applyFont="true" applyFill="true" applyBorder="true" applyAlignment="true">
      <alignment vertical="center" wrapText="true"/>
    </xf>
    <xf numFmtId="0" fontId="4" fillId="2" borderId="4" xfId="0" applyFont="true" applyFill="true" applyBorder="true" applyAlignment="true">
      <alignment vertical="center" wrapText="true"/>
    </xf>
    <xf numFmtId="0" fontId="11" fillId="2" borderId="4" xfId="0" applyFont="true" applyFill="true" applyBorder="true" applyAlignment="true">
      <alignment horizontal="left" vertical="center" wrapText="true"/>
    </xf>
    <xf numFmtId="0" fontId="11" fillId="2" borderId="4" xfId="0" applyFont="true" applyFill="true" applyBorder="true" applyAlignment="true">
      <alignment vertical="center" wrapText="true"/>
    </xf>
    <xf numFmtId="4" fontId="11" fillId="2" borderId="4" xfId="0" applyNumberFormat="true" applyFont="true" applyFill="true" applyBorder="true" applyAlignment="true">
      <alignment vertical="center" wrapText="true"/>
    </xf>
    <xf numFmtId="4" fontId="13" fillId="2" borderId="4" xfId="0" applyNumberFormat="true" applyFont="true" applyFill="true" applyBorder="true" applyAlignment="true">
      <alignment vertical="center" wrapText="true"/>
    </xf>
    <xf numFmtId="0" fontId="14" fillId="0" borderId="0" xfId="0" applyFont="true" applyBorder="true" applyAlignment="true">
      <alignment horizontal="center" vertical="center" wrapText="true"/>
    </xf>
    <xf numFmtId="0" fontId="6" fillId="0" borderId="4" xfId="0" applyFont="true" applyBorder="true" applyAlignment="true">
      <alignment horizontal="left" vertical="center" wrapText="true"/>
    </xf>
    <xf numFmtId="0" fontId="15" fillId="0" borderId="4" xfId="0" applyFont="true" applyBorder="true" applyAlignment="true">
      <alignment horizontal="center" vertical="center" wrapText="true"/>
    </xf>
    <xf numFmtId="0" fontId="15" fillId="0" borderId="4" xfId="0" applyFont="true" applyBorder="true" applyAlignment="true">
      <alignment horizontal="left" vertical="center" wrapText="true"/>
    </xf>
    <xf numFmtId="0" fontId="15" fillId="2" borderId="4" xfId="0" applyFont="true" applyFill="true" applyBorder="true" applyAlignment="true">
      <alignment horizontal="left" vertical="center" wrapText="true"/>
    </xf>
    <xf numFmtId="0" fontId="16" fillId="0" borderId="0" xfId="0" applyFont="true" applyBorder="true" applyAlignment="true">
      <alignment horizontal="center" vertical="center" wrapText="true"/>
    </xf>
    <xf numFmtId="0" fontId="14" fillId="0" borderId="0" xfId="0" applyFont="true" applyBorder="true" applyAlignment="true">
      <alignment vertical="center" wrapText="true"/>
    </xf>
    <xf numFmtId="0" fontId="14" fillId="0" borderId="0" xfId="0" applyFont="true" applyBorder="true" applyAlignment="true">
      <alignment horizontal="left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G9" sqref="G9"/>
    </sheetView>
  </sheetViews>
  <sheetFormatPr defaultColWidth="10" defaultRowHeight="13.5" outlineLevelRow="7"/>
  <cols>
    <col min="1" max="1" width="3.66666666666667" customWidth="true"/>
    <col min="2" max="2" width="3.8" customWidth="true"/>
    <col min="3" max="3" width="4.60833333333333" customWidth="true"/>
    <col min="4" max="4" width="19.2666666666667" customWidth="true"/>
    <col min="5" max="7" width="9.76666666666667" customWidth="true"/>
    <col min="8" max="8" width="20" customWidth="true"/>
    <col min="9" max="10" width="9.76666666666667" customWidth="true"/>
  </cols>
  <sheetData>
    <row r="1" ht="64.05" customHeight="true" spans="1:9">
      <c r="A1" s="98" t="s">
        <v>0</v>
      </c>
      <c r="B1" s="98"/>
      <c r="C1" s="98"/>
      <c r="D1" s="98"/>
      <c r="E1" s="98"/>
      <c r="F1" s="98"/>
      <c r="G1" s="98"/>
      <c r="H1" s="98"/>
      <c r="I1" s="98"/>
    </row>
    <row r="2" ht="20.35" customHeight="true" spans="1:9">
      <c r="A2" s="16"/>
      <c r="B2" s="16"/>
      <c r="C2" s="16"/>
      <c r="D2" s="16"/>
      <c r="E2" s="16"/>
      <c r="F2" s="16"/>
      <c r="G2" s="16"/>
      <c r="H2" s="16"/>
      <c r="I2" s="16"/>
    </row>
    <row r="3" ht="18.8" customHeight="true" spans="1:9">
      <c r="A3" s="16"/>
      <c r="B3" s="16"/>
      <c r="C3" s="16"/>
      <c r="D3" s="16"/>
      <c r="E3" s="16"/>
      <c r="F3" s="16"/>
      <c r="G3" s="16"/>
      <c r="H3" s="16"/>
      <c r="I3" s="16"/>
    </row>
    <row r="4" ht="37.65" customHeight="true" spans="1:9">
      <c r="A4" s="99"/>
      <c r="B4" s="100"/>
      <c r="C4" s="1"/>
      <c r="D4" s="99" t="s">
        <v>1</v>
      </c>
      <c r="E4" s="100" t="s">
        <v>2</v>
      </c>
      <c r="F4" s="100"/>
      <c r="G4" s="100"/>
      <c r="H4" s="100"/>
      <c r="I4" s="1"/>
    </row>
    <row r="5" ht="159" customHeight="true" spans="1:9">
      <c r="A5" s="99"/>
      <c r="B5" s="100"/>
      <c r="C5" s="1"/>
      <c r="D5" s="99" t="s">
        <v>3</v>
      </c>
      <c r="E5" s="100" t="s">
        <v>4</v>
      </c>
      <c r="F5" s="100"/>
      <c r="G5" s="100"/>
      <c r="H5" s="100"/>
      <c r="I5" s="1"/>
    </row>
    <row r="6" ht="14.3" customHeight="true"/>
    <row r="7" ht="14.3" customHeight="true"/>
    <row r="8" ht="14.3" customHeight="true" spans="4:4">
      <c r="D8" s="1"/>
    </row>
  </sheetData>
  <mergeCells count="3">
    <mergeCell ref="A1:I1"/>
    <mergeCell ref="E4:H4"/>
    <mergeCell ref="E5:H5"/>
  </mergeCells>
  <printOptions horizontalCentered="true" verticalCentered="true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"/>
  <sheetViews>
    <sheetView workbookViewId="0">
      <pane ySplit="6" topLeftCell="A7" activePane="bottomLeft" state="frozen"/>
      <selection/>
      <selection pane="bottomLeft" activeCell="J12" sqref="J12"/>
    </sheetView>
  </sheetViews>
  <sheetFormatPr defaultColWidth="10" defaultRowHeight="13.5" outlineLevelCol="4"/>
  <cols>
    <col min="1" max="1" width="15.8833333333333" customWidth="true"/>
    <col min="2" max="2" width="26.7333333333333" customWidth="true"/>
    <col min="3" max="3" width="14.6583333333333" customWidth="true"/>
    <col min="4" max="4" width="18.5916666666667" customWidth="true"/>
    <col min="5" max="5" width="16.4166666666667" customWidth="true"/>
  </cols>
  <sheetData>
    <row r="1" ht="16.55" customHeight="true" spans="1:5">
      <c r="A1" s="1"/>
      <c r="B1" s="1"/>
      <c r="C1" s="1"/>
      <c r="D1" s="1"/>
      <c r="E1" s="37" t="s">
        <v>330</v>
      </c>
    </row>
    <row r="2" ht="35.4" customHeight="true" spans="1:5">
      <c r="A2" s="32" t="s">
        <v>331</v>
      </c>
      <c r="B2" s="32"/>
      <c r="C2" s="32"/>
      <c r="D2" s="32"/>
      <c r="E2" s="32"/>
    </row>
    <row r="3" ht="29.35" customHeight="true" spans="1:5">
      <c r="A3" s="63" t="s">
        <v>332</v>
      </c>
      <c r="B3" s="63"/>
      <c r="C3" s="63"/>
      <c r="D3" s="63"/>
      <c r="E3" s="69" t="s">
        <v>333</v>
      </c>
    </row>
    <row r="4" ht="33.9" customHeight="true" spans="1:5">
      <c r="A4" s="33" t="s">
        <v>334</v>
      </c>
      <c r="B4" s="33"/>
      <c r="C4" s="33" t="s">
        <v>335</v>
      </c>
      <c r="D4" s="33"/>
      <c r="E4" s="33"/>
    </row>
    <row r="5" ht="19.9" customHeight="true" spans="1:5">
      <c r="A5" s="33" t="s">
        <v>336</v>
      </c>
      <c r="B5" s="33" t="s">
        <v>171</v>
      </c>
      <c r="C5" s="33" t="s">
        <v>137</v>
      </c>
      <c r="D5" s="33" t="s">
        <v>298</v>
      </c>
      <c r="E5" s="33" t="s">
        <v>299</v>
      </c>
    </row>
    <row r="6" ht="21" customHeight="true" spans="1:5">
      <c r="A6" s="21" t="s">
        <v>337</v>
      </c>
      <c r="B6" s="21" t="s">
        <v>276</v>
      </c>
      <c r="C6" s="64">
        <f>D6+E6</f>
        <v>6745.64</v>
      </c>
      <c r="D6" s="64">
        <f>SUM(D7:D15)</f>
        <v>6745.64</v>
      </c>
      <c r="E6" s="64"/>
    </row>
    <row r="7" ht="21" customHeight="true" spans="1:5">
      <c r="A7" s="65" t="s">
        <v>338</v>
      </c>
      <c r="B7" s="65" t="s">
        <v>339</v>
      </c>
      <c r="C7" s="66">
        <f t="shared" ref="C7:C41" si="0">D7+E7</f>
        <v>1833.65</v>
      </c>
      <c r="D7" s="66">
        <v>1833.65</v>
      </c>
      <c r="E7" s="66"/>
    </row>
    <row r="8" ht="21" customHeight="true" spans="1:5">
      <c r="A8" s="65" t="s">
        <v>340</v>
      </c>
      <c r="B8" s="65" t="s">
        <v>341</v>
      </c>
      <c r="C8" s="66">
        <f t="shared" si="0"/>
        <v>648.88</v>
      </c>
      <c r="D8" s="66">
        <v>648.88</v>
      </c>
      <c r="E8" s="66"/>
    </row>
    <row r="9" ht="21" customHeight="true" spans="1:5">
      <c r="A9" s="65" t="s">
        <v>342</v>
      </c>
      <c r="B9" s="65" t="s">
        <v>343</v>
      </c>
      <c r="C9" s="66">
        <f t="shared" si="0"/>
        <v>2025.19</v>
      </c>
      <c r="D9" s="66">
        <v>2025.19</v>
      </c>
      <c r="E9" s="66"/>
    </row>
    <row r="10" ht="21" customHeight="true" spans="1:5">
      <c r="A10" s="65" t="s">
        <v>344</v>
      </c>
      <c r="B10" s="65" t="s">
        <v>345</v>
      </c>
      <c r="C10" s="66">
        <f t="shared" si="0"/>
        <v>385.74</v>
      </c>
      <c r="D10" s="66">
        <v>385.74</v>
      </c>
      <c r="E10" s="66"/>
    </row>
    <row r="11" ht="21" customHeight="true" spans="1:5">
      <c r="A11" s="65" t="s">
        <v>346</v>
      </c>
      <c r="B11" s="65" t="s">
        <v>347</v>
      </c>
      <c r="C11" s="66">
        <f t="shared" si="0"/>
        <v>759.34</v>
      </c>
      <c r="D11" s="67">
        <v>759.34</v>
      </c>
      <c r="E11" s="66"/>
    </row>
    <row r="12" ht="21" customHeight="true" spans="1:5">
      <c r="A12" s="65" t="s">
        <v>348</v>
      </c>
      <c r="B12" s="65" t="s">
        <v>349</v>
      </c>
      <c r="C12" s="66">
        <f t="shared" si="0"/>
        <v>366.73</v>
      </c>
      <c r="D12" s="66">
        <v>366.73</v>
      </c>
      <c r="E12" s="66"/>
    </row>
    <row r="13" ht="21" customHeight="true" spans="1:5">
      <c r="A13" s="65" t="s">
        <v>350</v>
      </c>
      <c r="B13" s="65" t="s">
        <v>351</v>
      </c>
      <c r="C13" s="66">
        <f t="shared" si="0"/>
        <v>43.14</v>
      </c>
      <c r="D13" s="67">
        <v>43.14</v>
      </c>
      <c r="E13" s="66"/>
    </row>
    <row r="14" ht="21" customHeight="true" spans="1:5">
      <c r="A14" s="65" t="s">
        <v>352</v>
      </c>
      <c r="B14" s="65" t="s">
        <v>353</v>
      </c>
      <c r="C14" s="66">
        <f t="shared" si="0"/>
        <v>587.21</v>
      </c>
      <c r="D14" s="67">
        <v>587.21</v>
      </c>
      <c r="E14" s="66"/>
    </row>
    <row r="15" ht="21" customHeight="true" spans="1:5">
      <c r="A15" s="65" t="s">
        <v>354</v>
      </c>
      <c r="B15" s="65" t="s">
        <v>355</v>
      </c>
      <c r="C15" s="66">
        <f t="shared" si="0"/>
        <v>95.76</v>
      </c>
      <c r="D15" s="66">
        <v>95.76</v>
      </c>
      <c r="E15" s="66"/>
    </row>
    <row r="16" ht="21" customHeight="true" spans="1:5">
      <c r="A16" s="21" t="s">
        <v>356</v>
      </c>
      <c r="B16" s="21" t="s">
        <v>357</v>
      </c>
      <c r="C16" s="64">
        <f t="shared" si="0"/>
        <v>1615.53</v>
      </c>
      <c r="D16" s="64"/>
      <c r="E16" s="64">
        <f>SUM(E17:E37)</f>
        <v>1615.53</v>
      </c>
    </row>
    <row r="17" ht="21" customHeight="true" spans="1:5">
      <c r="A17" s="65" t="s">
        <v>358</v>
      </c>
      <c r="B17" s="65" t="s">
        <v>359</v>
      </c>
      <c r="C17" s="66">
        <f t="shared" si="0"/>
        <v>97.77</v>
      </c>
      <c r="D17" s="66"/>
      <c r="E17" s="66">
        <v>97.77</v>
      </c>
    </row>
    <row r="18" ht="21" customHeight="true" spans="1:5">
      <c r="A18" s="65" t="s">
        <v>360</v>
      </c>
      <c r="B18" s="65" t="s">
        <v>361</v>
      </c>
      <c r="C18" s="66">
        <f t="shared" si="0"/>
        <v>43.13</v>
      </c>
      <c r="D18" s="66"/>
      <c r="E18" s="66">
        <v>43.13</v>
      </c>
    </row>
    <row r="19" ht="21" customHeight="true" spans="1:5">
      <c r="A19" s="65" t="s">
        <v>362</v>
      </c>
      <c r="B19" s="65" t="s">
        <v>363</v>
      </c>
      <c r="C19" s="66">
        <f t="shared" si="0"/>
        <v>5.02</v>
      </c>
      <c r="D19" s="66"/>
      <c r="E19" s="66">
        <v>5.02</v>
      </c>
    </row>
    <row r="20" ht="21" customHeight="true" spans="1:5">
      <c r="A20" s="65" t="s">
        <v>364</v>
      </c>
      <c r="B20" s="65" t="s">
        <v>365</v>
      </c>
      <c r="C20" s="66">
        <f t="shared" si="0"/>
        <v>74.53</v>
      </c>
      <c r="D20" s="66"/>
      <c r="E20" s="66">
        <v>74.53</v>
      </c>
    </row>
    <row r="21" ht="21" customHeight="true" spans="1:5">
      <c r="A21" s="65" t="s">
        <v>366</v>
      </c>
      <c r="B21" s="65" t="s">
        <v>367</v>
      </c>
      <c r="C21" s="66">
        <f t="shared" si="0"/>
        <v>86.86</v>
      </c>
      <c r="D21" s="66"/>
      <c r="E21" s="66">
        <v>86.86</v>
      </c>
    </row>
    <row r="22" ht="21" customHeight="true" spans="1:5">
      <c r="A22" s="65" t="s">
        <v>368</v>
      </c>
      <c r="B22" s="65" t="s">
        <v>369</v>
      </c>
      <c r="C22" s="66">
        <f t="shared" si="0"/>
        <v>5.8</v>
      </c>
      <c r="D22" s="66"/>
      <c r="E22" s="66">
        <v>5.8</v>
      </c>
    </row>
    <row r="23" ht="21" customHeight="true" spans="1:5">
      <c r="A23" s="65" t="s">
        <v>370</v>
      </c>
      <c r="B23" s="65" t="s">
        <v>371</v>
      </c>
      <c r="C23" s="66">
        <f t="shared" si="0"/>
        <v>119.29</v>
      </c>
      <c r="D23" s="66"/>
      <c r="E23" s="66">
        <v>119.29</v>
      </c>
    </row>
    <row r="24" ht="21" customHeight="true" spans="1:5">
      <c r="A24" s="65" t="s">
        <v>372</v>
      </c>
      <c r="B24" s="65" t="s">
        <v>373</v>
      </c>
      <c r="C24" s="66">
        <f t="shared" si="0"/>
        <v>61.2</v>
      </c>
      <c r="D24" s="66"/>
      <c r="E24" s="66">
        <v>61.2</v>
      </c>
    </row>
    <row r="25" ht="21" customHeight="true" spans="1:5">
      <c r="A25" s="65" t="s">
        <v>374</v>
      </c>
      <c r="B25" s="65" t="s">
        <v>375</v>
      </c>
      <c r="C25" s="66">
        <f t="shared" si="0"/>
        <v>45.3</v>
      </c>
      <c r="D25" s="66"/>
      <c r="E25" s="66">
        <v>45.3</v>
      </c>
    </row>
    <row r="26" ht="21" customHeight="true" spans="1:5">
      <c r="A26" s="65" t="s">
        <v>376</v>
      </c>
      <c r="B26" s="65" t="s">
        <v>377</v>
      </c>
      <c r="C26" s="66">
        <f t="shared" si="0"/>
        <v>15</v>
      </c>
      <c r="D26" s="66"/>
      <c r="E26" s="66">
        <v>15</v>
      </c>
    </row>
    <row r="27" ht="21" customHeight="true" spans="1:5">
      <c r="A27" s="65" t="s">
        <v>378</v>
      </c>
      <c r="B27" s="65" t="s">
        <v>379</v>
      </c>
      <c r="C27" s="66">
        <f t="shared" si="0"/>
        <v>47.05</v>
      </c>
      <c r="D27" s="66"/>
      <c r="E27" s="66">
        <v>47.05</v>
      </c>
    </row>
    <row r="28" ht="21" customHeight="true" spans="1:5">
      <c r="A28" s="65" t="s">
        <v>380</v>
      </c>
      <c r="B28" s="65" t="s">
        <v>381</v>
      </c>
      <c r="C28" s="66">
        <f t="shared" si="0"/>
        <v>16.9</v>
      </c>
      <c r="D28" s="66"/>
      <c r="E28" s="66">
        <v>16.9</v>
      </c>
    </row>
    <row r="29" ht="21" customHeight="true" spans="1:5">
      <c r="A29" s="65" t="s">
        <v>382</v>
      </c>
      <c r="B29" s="65" t="s">
        <v>383</v>
      </c>
      <c r="C29" s="66">
        <f t="shared" si="0"/>
        <v>2.5</v>
      </c>
      <c r="D29" s="66"/>
      <c r="E29" s="66">
        <v>2.5</v>
      </c>
    </row>
    <row r="30" ht="21" customHeight="true" spans="1:5">
      <c r="A30" s="65" t="s">
        <v>384</v>
      </c>
      <c r="B30" s="65" t="s">
        <v>385</v>
      </c>
      <c r="C30" s="66">
        <f t="shared" si="0"/>
        <v>92.32</v>
      </c>
      <c r="D30" s="66"/>
      <c r="E30" s="66">
        <v>92.32</v>
      </c>
    </row>
    <row r="31" ht="21" customHeight="true" spans="1:5">
      <c r="A31" s="65" t="s">
        <v>386</v>
      </c>
      <c r="B31" s="65" t="s">
        <v>387</v>
      </c>
      <c r="C31" s="66">
        <f t="shared" si="0"/>
        <v>23</v>
      </c>
      <c r="D31" s="66"/>
      <c r="E31" s="66">
        <v>23</v>
      </c>
    </row>
    <row r="32" ht="21" customHeight="true" spans="1:5">
      <c r="A32" s="65" t="s">
        <v>388</v>
      </c>
      <c r="B32" s="65" t="s">
        <v>389</v>
      </c>
      <c r="C32" s="66">
        <f t="shared" si="0"/>
        <v>34.31</v>
      </c>
      <c r="D32" s="66"/>
      <c r="E32" s="66">
        <v>34.31</v>
      </c>
    </row>
    <row r="33" ht="21" customHeight="true" spans="1:5">
      <c r="A33" s="65" t="s">
        <v>390</v>
      </c>
      <c r="B33" s="65" t="s">
        <v>391</v>
      </c>
      <c r="C33" s="66">
        <f t="shared" si="0"/>
        <v>257.38</v>
      </c>
      <c r="D33" s="66"/>
      <c r="E33" s="66">
        <v>257.38</v>
      </c>
    </row>
    <row r="34" ht="21" customHeight="true" spans="1:5">
      <c r="A34" s="65" t="s">
        <v>392</v>
      </c>
      <c r="B34" s="65" t="s">
        <v>393</v>
      </c>
      <c r="C34" s="66">
        <f t="shared" si="0"/>
        <v>85</v>
      </c>
      <c r="D34" s="66"/>
      <c r="E34" s="66">
        <v>85</v>
      </c>
    </row>
    <row r="35" ht="21" customHeight="true" spans="1:5">
      <c r="A35" s="65" t="s">
        <v>394</v>
      </c>
      <c r="B35" s="65" t="s">
        <v>395</v>
      </c>
      <c r="C35" s="66">
        <f t="shared" si="0"/>
        <v>257.46</v>
      </c>
      <c r="D35" s="66"/>
      <c r="E35" s="67">
        <v>257.46</v>
      </c>
    </row>
    <row r="36" ht="21" customHeight="true" spans="1:5">
      <c r="A36" s="65" t="s">
        <v>396</v>
      </c>
      <c r="B36" s="65" t="s">
        <v>397</v>
      </c>
      <c r="C36" s="66">
        <f t="shared" si="0"/>
        <v>7</v>
      </c>
      <c r="D36" s="66"/>
      <c r="E36" s="66">
        <v>7</v>
      </c>
    </row>
    <row r="37" ht="21" customHeight="true" spans="1:5">
      <c r="A37" s="65" t="s">
        <v>398</v>
      </c>
      <c r="B37" s="65" t="s">
        <v>399</v>
      </c>
      <c r="C37" s="66">
        <f t="shared" si="0"/>
        <v>238.71</v>
      </c>
      <c r="D37" s="66"/>
      <c r="E37" s="66">
        <v>238.71</v>
      </c>
    </row>
    <row r="38" ht="21" customHeight="true" spans="1:5">
      <c r="A38" s="21" t="s">
        <v>400</v>
      </c>
      <c r="B38" s="21" t="s">
        <v>235</v>
      </c>
      <c r="C38" s="64">
        <f t="shared" si="0"/>
        <v>1547.87</v>
      </c>
      <c r="D38" s="64">
        <f>SUM(D39:D40)</f>
        <v>1547.87</v>
      </c>
      <c r="E38" s="64"/>
    </row>
    <row r="39" ht="21" customHeight="true" spans="1:5">
      <c r="A39" s="65" t="s">
        <v>401</v>
      </c>
      <c r="B39" s="65" t="s">
        <v>402</v>
      </c>
      <c r="C39" s="66">
        <f t="shared" si="0"/>
        <v>1543.94</v>
      </c>
      <c r="D39" s="67">
        <f>1543.94</f>
        <v>1543.94</v>
      </c>
      <c r="E39" s="66"/>
    </row>
    <row r="40" ht="21" customHeight="true" spans="1:5">
      <c r="A40" s="65" t="s">
        <v>403</v>
      </c>
      <c r="B40" s="65" t="s">
        <v>404</v>
      </c>
      <c r="C40" s="66">
        <f t="shared" si="0"/>
        <v>3.93</v>
      </c>
      <c r="D40" s="67">
        <f>3.92+0.01</f>
        <v>3.93</v>
      </c>
      <c r="E40" s="66"/>
    </row>
    <row r="41" ht="21" customHeight="true" spans="1:5">
      <c r="A41" s="35" t="s">
        <v>137</v>
      </c>
      <c r="B41" s="35"/>
      <c r="C41" s="64">
        <f t="shared" si="0"/>
        <v>9909.043085</v>
      </c>
      <c r="D41" s="64">
        <v>8293.517085</v>
      </c>
      <c r="E41" s="64">
        <v>1615.526</v>
      </c>
    </row>
    <row r="42" ht="14.3" customHeight="true" spans="1:5">
      <c r="A42" s="68"/>
      <c r="B42" s="68"/>
      <c r="C42" s="68"/>
      <c r="D42" s="68"/>
      <c r="E42" s="68"/>
    </row>
  </sheetData>
  <mergeCells count="6">
    <mergeCell ref="A2:E2"/>
    <mergeCell ref="A3:D3"/>
    <mergeCell ref="A4:B4"/>
    <mergeCell ref="C4:E4"/>
    <mergeCell ref="A41:B41"/>
    <mergeCell ref="A42:B42"/>
  </mergeCells>
  <printOptions horizontalCentered="true"/>
  <pageMargins left="0.0784722222222222" right="0.0784722222222222" top="0.472222222222222" bottom="0.472222222222222" header="0" footer="0"/>
  <pageSetup paperSize="9" orientation="landscape" horizontalDpi="600"/>
  <headerFooter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7"/>
  <sheetViews>
    <sheetView workbookViewId="0">
      <selection activeCell="P9" sqref="P9"/>
    </sheetView>
  </sheetViews>
  <sheetFormatPr defaultColWidth="10" defaultRowHeight="13.5"/>
  <cols>
    <col min="1" max="1" width="4.34166666666667" customWidth="true"/>
    <col min="2" max="2" width="4.75" customWidth="true"/>
    <col min="3" max="3" width="5.425" customWidth="true"/>
    <col min="4" max="4" width="9.63333333333333" customWidth="true"/>
    <col min="5" max="5" width="21.3083333333333" customWidth="true"/>
    <col min="6" max="6" width="13.4333333333333" customWidth="true"/>
    <col min="7" max="7" width="12.4833333333333" customWidth="true"/>
    <col min="8" max="9" width="10.2583333333333" customWidth="true"/>
    <col min="10" max="10" width="9.09166666666667" customWidth="true"/>
    <col min="11" max="11" width="10.2583333333333" customWidth="true"/>
    <col min="12" max="12" width="12.4833333333333" customWidth="true"/>
    <col min="13" max="13" width="9.63333333333333" customWidth="true"/>
    <col min="14" max="14" width="9.90833333333333" customWidth="true"/>
    <col min="15" max="15" width="9.76666666666667" customWidth="true"/>
  </cols>
  <sheetData>
    <row r="1" ht="14.3" customHeight="true" spans="1:14">
      <c r="A1" s="1"/>
      <c r="M1" s="37" t="s">
        <v>405</v>
      </c>
      <c r="N1" s="37"/>
    </row>
    <row r="2" ht="39.15" customHeight="true" spans="1:14">
      <c r="A2" s="32" t="s">
        <v>15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ht="19.55" customHeight="true" spans="1:14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4" t="s">
        <v>32</v>
      </c>
      <c r="N3" s="14"/>
    </row>
    <row r="4" ht="36.9" customHeight="true" spans="1:14">
      <c r="A4" s="33" t="s">
        <v>223</v>
      </c>
      <c r="B4" s="33"/>
      <c r="C4" s="33"/>
      <c r="D4" s="33" t="s">
        <v>224</v>
      </c>
      <c r="E4" s="33" t="s">
        <v>225</v>
      </c>
      <c r="F4" s="33" t="s">
        <v>275</v>
      </c>
      <c r="G4" s="33" t="s">
        <v>227</v>
      </c>
      <c r="H4" s="33"/>
      <c r="I4" s="33"/>
      <c r="J4" s="33"/>
      <c r="K4" s="33"/>
      <c r="L4" s="33" t="s">
        <v>231</v>
      </c>
      <c r="M4" s="33"/>
      <c r="N4" s="33"/>
    </row>
    <row r="5" ht="34.65" customHeight="true" spans="1:14">
      <c r="A5" s="33" t="s">
        <v>241</v>
      </c>
      <c r="B5" s="33" t="s">
        <v>242</v>
      </c>
      <c r="C5" s="33" t="s">
        <v>243</v>
      </c>
      <c r="D5" s="33"/>
      <c r="E5" s="33"/>
      <c r="F5" s="33"/>
      <c r="G5" s="33" t="s">
        <v>137</v>
      </c>
      <c r="H5" s="33" t="s">
        <v>406</v>
      </c>
      <c r="I5" s="33" t="s">
        <v>407</v>
      </c>
      <c r="J5" s="33" t="s">
        <v>408</v>
      </c>
      <c r="K5" s="33" t="s">
        <v>409</v>
      </c>
      <c r="L5" s="33" t="s">
        <v>137</v>
      </c>
      <c r="M5" s="33" t="s">
        <v>276</v>
      </c>
      <c r="N5" s="33" t="s">
        <v>410</v>
      </c>
    </row>
    <row r="6" ht="19.9" customHeight="true" spans="1:14">
      <c r="A6" s="34"/>
      <c r="B6" s="34"/>
      <c r="C6" s="34"/>
      <c r="D6" s="34"/>
      <c r="E6" s="34" t="s">
        <v>137</v>
      </c>
      <c r="F6" s="61">
        <f>G6+L6</f>
        <v>6745.64</v>
      </c>
      <c r="G6" s="61">
        <f>H6+I6+J6+K6</f>
        <v>5070.47</v>
      </c>
      <c r="H6" s="61">
        <f t="shared" ref="H6:K6" si="0">H7</f>
        <v>3664.39</v>
      </c>
      <c r="I6" s="61">
        <f t="shared" si="0"/>
        <v>875.16</v>
      </c>
      <c r="J6" s="61">
        <f t="shared" si="0"/>
        <v>439.72</v>
      </c>
      <c r="K6" s="61">
        <f t="shared" si="0"/>
        <v>91.2</v>
      </c>
      <c r="L6" s="61">
        <f>M6+N6</f>
        <v>1675.17</v>
      </c>
      <c r="M6" s="61">
        <f>M7</f>
        <v>1675.17</v>
      </c>
      <c r="N6" s="61"/>
    </row>
    <row r="7" ht="19.9" customHeight="true" spans="1:14">
      <c r="A7" s="34"/>
      <c r="B7" s="34"/>
      <c r="C7" s="34"/>
      <c r="D7" s="21" t="s">
        <v>155</v>
      </c>
      <c r="E7" s="21" t="s">
        <v>156</v>
      </c>
      <c r="F7" s="61">
        <f>G7+L7</f>
        <v>6745.64</v>
      </c>
      <c r="G7" s="61">
        <f>H7+I7+J7+K7</f>
        <v>5070.47</v>
      </c>
      <c r="H7" s="61">
        <f t="shared" ref="H7:K7" si="1">H8+H13+H18+H23+H28+H33</f>
        <v>3664.39</v>
      </c>
      <c r="I7" s="61">
        <f t="shared" si="1"/>
        <v>875.16</v>
      </c>
      <c r="J7" s="61">
        <f t="shared" si="1"/>
        <v>439.72</v>
      </c>
      <c r="K7" s="61">
        <f t="shared" si="1"/>
        <v>91.2</v>
      </c>
      <c r="L7" s="61">
        <f>M7+N7</f>
        <v>1675.17</v>
      </c>
      <c r="M7" s="61">
        <f>M8+M13+M18+M23+M28+M33</f>
        <v>1675.17</v>
      </c>
      <c r="N7" s="61"/>
    </row>
    <row r="8" ht="19.9" customHeight="true" spans="1:14">
      <c r="A8" s="34"/>
      <c r="B8" s="34"/>
      <c r="C8" s="34"/>
      <c r="D8" s="38" t="s">
        <v>157</v>
      </c>
      <c r="E8" s="38" t="s">
        <v>158</v>
      </c>
      <c r="F8" s="61">
        <f t="shared" ref="F8:F17" si="2">G8+L8</f>
        <v>5070.47</v>
      </c>
      <c r="G8" s="61">
        <f>H8+I8+J8+K8</f>
        <v>5070.47</v>
      </c>
      <c r="H8" s="61">
        <f>H9+H10+H11+H12</f>
        <v>3664.39</v>
      </c>
      <c r="I8" s="61">
        <f>I9+I10+I11+I12</f>
        <v>875.16</v>
      </c>
      <c r="J8" s="61">
        <f>J9+J10+J11+J12</f>
        <v>439.72</v>
      </c>
      <c r="K8" s="61">
        <f>K9+K10+K11+K12</f>
        <v>91.2</v>
      </c>
      <c r="L8" s="61"/>
      <c r="M8" s="61"/>
      <c r="N8" s="61"/>
    </row>
    <row r="9" ht="19.9" customHeight="true" spans="1:14">
      <c r="A9" s="44" t="s">
        <v>251</v>
      </c>
      <c r="B9" s="44" t="s">
        <v>252</v>
      </c>
      <c r="C9" s="44" t="s">
        <v>246</v>
      </c>
      <c r="D9" s="36" t="s">
        <v>247</v>
      </c>
      <c r="E9" s="23" t="s">
        <v>253</v>
      </c>
      <c r="F9" s="24">
        <f t="shared" si="2"/>
        <v>3755.59</v>
      </c>
      <c r="G9" s="39">
        <f t="shared" ref="G9:G37" si="3">H9+I9+J9+K9</f>
        <v>3755.59</v>
      </c>
      <c r="H9" s="39">
        <v>3664.39</v>
      </c>
      <c r="I9" s="39"/>
      <c r="J9" s="39"/>
      <c r="K9" s="39">
        <v>91.2</v>
      </c>
      <c r="L9" s="24"/>
      <c r="M9" s="39"/>
      <c r="N9" s="39"/>
    </row>
    <row r="10" ht="19.9" customHeight="true" spans="1:14">
      <c r="A10" s="44" t="s">
        <v>244</v>
      </c>
      <c r="B10" s="44" t="s">
        <v>245</v>
      </c>
      <c r="C10" s="44" t="s">
        <v>245</v>
      </c>
      <c r="D10" s="36" t="s">
        <v>247</v>
      </c>
      <c r="E10" s="23" t="s">
        <v>254</v>
      </c>
      <c r="F10" s="24">
        <f t="shared" si="2"/>
        <v>568.37</v>
      </c>
      <c r="G10" s="39">
        <f t="shared" si="3"/>
        <v>568.37</v>
      </c>
      <c r="H10" s="39"/>
      <c r="I10" s="39">
        <v>568.37</v>
      </c>
      <c r="J10" s="39"/>
      <c r="K10" s="39"/>
      <c r="L10" s="24"/>
      <c r="M10" s="39"/>
      <c r="N10" s="39"/>
    </row>
    <row r="11" ht="19.9" customHeight="true" spans="1:14">
      <c r="A11" s="44" t="s">
        <v>244</v>
      </c>
      <c r="B11" s="44" t="s">
        <v>249</v>
      </c>
      <c r="C11" s="44" t="s">
        <v>249</v>
      </c>
      <c r="D11" s="36" t="s">
        <v>247</v>
      </c>
      <c r="E11" s="23" t="s">
        <v>255</v>
      </c>
      <c r="F11" s="24">
        <f t="shared" si="2"/>
        <v>306.79</v>
      </c>
      <c r="G11" s="39">
        <f t="shared" si="3"/>
        <v>306.79</v>
      </c>
      <c r="H11" s="39"/>
      <c r="I11" s="39">
        <v>306.79</v>
      </c>
      <c r="J11" s="39"/>
      <c r="K11" s="39"/>
      <c r="L11" s="24"/>
      <c r="M11" s="39"/>
      <c r="N11" s="39"/>
    </row>
    <row r="12" ht="19.9" customHeight="true" spans="1:14">
      <c r="A12" s="44" t="s">
        <v>256</v>
      </c>
      <c r="B12" s="44" t="s">
        <v>257</v>
      </c>
      <c r="C12" s="44" t="s">
        <v>246</v>
      </c>
      <c r="D12" s="36" t="s">
        <v>247</v>
      </c>
      <c r="E12" s="23" t="s">
        <v>258</v>
      </c>
      <c r="F12" s="24">
        <f t="shared" si="2"/>
        <v>439.72</v>
      </c>
      <c r="G12" s="39">
        <f t="shared" si="3"/>
        <v>439.72</v>
      </c>
      <c r="H12" s="39"/>
      <c r="I12" s="39"/>
      <c r="J12" s="62">
        <f>439.73-0.01</f>
        <v>439.72</v>
      </c>
      <c r="K12" s="39"/>
      <c r="L12" s="24"/>
      <c r="M12" s="39"/>
      <c r="N12" s="39"/>
    </row>
    <row r="13" ht="19.9" customHeight="true" spans="1:14">
      <c r="A13" s="34"/>
      <c r="B13" s="34"/>
      <c r="C13" s="34"/>
      <c r="D13" s="38" t="s">
        <v>159</v>
      </c>
      <c r="E13" s="38" t="s">
        <v>160</v>
      </c>
      <c r="F13" s="61">
        <f t="shared" si="2"/>
        <v>98.06</v>
      </c>
      <c r="G13" s="39">
        <f t="shared" si="3"/>
        <v>0</v>
      </c>
      <c r="H13" s="61"/>
      <c r="I13" s="61"/>
      <c r="J13" s="61"/>
      <c r="K13" s="61"/>
      <c r="L13" s="61">
        <f>M13+N13</f>
        <v>98.06</v>
      </c>
      <c r="M13" s="61">
        <f>SUM(M14:M17)</f>
        <v>98.06</v>
      </c>
      <c r="N13" s="61"/>
    </row>
    <row r="14" ht="19.9" customHeight="true" spans="1:14">
      <c r="A14" s="44" t="s">
        <v>251</v>
      </c>
      <c r="B14" s="44" t="s">
        <v>252</v>
      </c>
      <c r="C14" s="44" t="s">
        <v>262</v>
      </c>
      <c r="D14" s="36" t="s">
        <v>267</v>
      </c>
      <c r="E14" s="23" t="s">
        <v>263</v>
      </c>
      <c r="F14" s="24">
        <f t="shared" si="2"/>
        <v>72.25</v>
      </c>
      <c r="G14" s="39">
        <f t="shared" si="3"/>
        <v>0</v>
      </c>
      <c r="H14" s="39"/>
      <c r="I14" s="39"/>
      <c r="J14" s="39"/>
      <c r="K14" s="39"/>
      <c r="L14" s="39">
        <f t="shared" ref="L14:L37" si="4">M14+N14</f>
        <v>72.25</v>
      </c>
      <c r="M14" s="39">
        <v>72.25</v>
      </c>
      <c r="N14" s="39"/>
    </row>
    <row r="15" ht="19.9" customHeight="true" spans="1:14">
      <c r="A15" s="44" t="s">
        <v>244</v>
      </c>
      <c r="B15" s="44" t="s">
        <v>245</v>
      </c>
      <c r="C15" s="44" t="s">
        <v>245</v>
      </c>
      <c r="D15" s="36" t="s">
        <v>267</v>
      </c>
      <c r="E15" s="23" t="s">
        <v>254</v>
      </c>
      <c r="F15" s="24">
        <f t="shared" si="2"/>
        <v>11.13</v>
      </c>
      <c r="G15" s="39">
        <f t="shared" si="3"/>
        <v>0</v>
      </c>
      <c r="H15" s="39"/>
      <c r="I15" s="39"/>
      <c r="J15" s="39"/>
      <c r="K15" s="39"/>
      <c r="L15" s="39">
        <f t="shared" si="4"/>
        <v>11.13</v>
      </c>
      <c r="M15" s="39">
        <v>11.13</v>
      </c>
      <c r="N15" s="39"/>
    </row>
    <row r="16" ht="19.9" customHeight="true" spans="1:14">
      <c r="A16" s="44" t="s">
        <v>244</v>
      </c>
      <c r="B16" s="44" t="s">
        <v>249</v>
      </c>
      <c r="C16" s="44" t="s">
        <v>249</v>
      </c>
      <c r="D16" s="36" t="s">
        <v>267</v>
      </c>
      <c r="E16" s="23" t="s">
        <v>255</v>
      </c>
      <c r="F16" s="24">
        <f t="shared" si="2"/>
        <v>6.01</v>
      </c>
      <c r="G16" s="39">
        <f t="shared" si="3"/>
        <v>0</v>
      </c>
      <c r="H16" s="39"/>
      <c r="I16" s="39"/>
      <c r="J16" s="39"/>
      <c r="K16" s="39"/>
      <c r="L16" s="39">
        <f t="shared" si="4"/>
        <v>6.01</v>
      </c>
      <c r="M16" s="39">
        <v>6.01</v>
      </c>
      <c r="N16" s="39"/>
    </row>
    <row r="17" ht="19.9" customHeight="true" spans="1:14">
      <c r="A17" s="44" t="s">
        <v>256</v>
      </c>
      <c r="B17" s="44" t="s">
        <v>257</v>
      </c>
      <c r="C17" s="44" t="s">
        <v>246</v>
      </c>
      <c r="D17" s="36" t="s">
        <v>267</v>
      </c>
      <c r="E17" s="23" t="s">
        <v>258</v>
      </c>
      <c r="F17" s="24">
        <f t="shared" si="2"/>
        <v>8.67</v>
      </c>
      <c r="G17" s="39">
        <f t="shared" si="3"/>
        <v>0</v>
      </c>
      <c r="H17" s="39"/>
      <c r="I17" s="39"/>
      <c r="J17" s="39"/>
      <c r="K17" s="39"/>
      <c r="L17" s="39">
        <f t="shared" si="4"/>
        <v>8.67</v>
      </c>
      <c r="M17" s="39">
        <v>8.67</v>
      </c>
      <c r="N17" s="39"/>
    </row>
    <row r="18" ht="19.9" customHeight="true" spans="1:14">
      <c r="A18" s="34"/>
      <c r="B18" s="34"/>
      <c r="C18" s="34"/>
      <c r="D18" s="38" t="s">
        <v>161</v>
      </c>
      <c r="E18" s="38" t="s">
        <v>162</v>
      </c>
      <c r="F18" s="61">
        <f t="shared" ref="F18:F22" si="5">G18+L18</f>
        <v>349.8</v>
      </c>
      <c r="G18" s="39">
        <f t="shared" si="3"/>
        <v>0</v>
      </c>
      <c r="H18" s="61"/>
      <c r="I18" s="61"/>
      <c r="J18" s="61"/>
      <c r="K18" s="61"/>
      <c r="L18" s="61">
        <f t="shared" si="4"/>
        <v>349.8</v>
      </c>
      <c r="M18" s="61">
        <f>SUM(M19:M22)</f>
        <v>349.8</v>
      </c>
      <c r="N18" s="61"/>
    </row>
    <row r="19" ht="19.9" customHeight="true" spans="1:14">
      <c r="A19" s="44" t="s">
        <v>251</v>
      </c>
      <c r="B19" s="44" t="s">
        <v>252</v>
      </c>
      <c r="C19" s="44" t="s">
        <v>262</v>
      </c>
      <c r="D19" s="36" t="s">
        <v>268</v>
      </c>
      <c r="E19" s="23" t="s">
        <v>263</v>
      </c>
      <c r="F19" s="24">
        <f t="shared" si="5"/>
        <v>257.32</v>
      </c>
      <c r="G19" s="39">
        <f t="shared" si="3"/>
        <v>0</v>
      </c>
      <c r="H19" s="39"/>
      <c r="I19" s="39"/>
      <c r="J19" s="39"/>
      <c r="K19" s="39"/>
      <c r="L19" s="39">
        <f t="shared" si="4"/>
        <v>257.32</v>
      </c>
      <c r="M19" s="39">
        <v>257.32</v>
      </c>
      <c r="N19" s="39"/>
    </row>
    <row r="20" ht="19.9" customHeight="true" spans="1:14">
      <c r="A20" s="44" t="s">
        <v>244</v>
      </c>
      <c r="B20" s="44" t="s">
        <v>245</v>
      </c>
      <c r="C20" s="44" t="s">
        <v>245</v>
      </c>
      <c r="D20" s="36" t="s">
        <v>268</v>
      </c>
      <c r="E20" s="23" t="s">
        <v>254</v>
      </c>
      <c r="F20" s="24">
        <f t="shared" si="5"/>
        <v>40.01</v>
      </c>
      <c r="G20" s="39">
        <f t="shared" si="3"/>
        <v>0</v>
      </c>
      <c r="H20" s="39"/>
      <c r="I20" s="39"/>
      <c r="J20" s="39"/>
      <c r="K20" s="39"/>
      <c r="L20" s="39">
        <f t="shared" si="4"/>
        <v>40.01</v>
      </c>
      <c r="M20" s="39">
        <v>40.01</v>
      </c>
      <c r="N20" s="39"/>
    </row>
    <row r="21" ht="19.9" customHeight="true" spans="1:14">
      <c r="A21" s="44" t="s">
        <v>244</v>
      </c>
      <c r="B21" s="44" t="s">
        <v>249</v>
      </c>
      <c r="C21" s="44" t="s">
        <v>249</v>
      </c>
      <c r="D21" s="36" t="s">
        <v>268</v>
      </c>
      <c r="E21" s="23" t="s">
        <v>255</v>
      </c>
      <c r="F21" s="24">
        <f t="shared" si="5"/>
        <v>21.59</v>
      </c>
      <c r="G21" s="39">
        <f t="shared" si="3"/>
        <v>0</v>
      </c>
      <c r="H21" s="39"/>
      <c r="I21" s="39"/>
      <c r="J21" s="39"/>
      <c r="K21" s="39"/>
      <c r="L21" s="39">
        <f t="shared" si="4"/>
        <v>21.59</v>
      </c>
      <c r="M21" s="62">
        <v>21.59</v>
      </c>
      <c r="N21" s="39"/>
    </row>
    <row r="22" ht="19.9" customHeight="true" spans="1:14">
      <c r="A22" s="44" t="s">
        <v>256</v>
      </c>
      <c r="B22" s="44" t="s">
        <v>257</v>
      </c>
      <c r="C22" s="44" t="s">
        <v>246</v>
      </c>
      <c r="D22" s="36" t="s">
        <v>268</v>
      </c>
      <c r="E22" s="23" t="s">
        <v>258</v>
      </c>
      <c r="F22" s="24">
        <f t="shared" si="5"/>
        <v>30.88</v>
      </c>
      <c r="G22" s="39">
        <f t="shared" si="3"/>
        <v>0</v>
      </c>
      <c r="H22" s="39"/>
      <c r="I22" s="39"/>
      <c r="J22" s="39"/>
      <c r="K22" s="39"/>
      <c r="L22" s="39">
        <f t="shared" si="4"/>
        <v>30.88</v>
      </c>
      <c r="M22" s="39">
        <v>30.88</v>
      </c>
      <c r="N22" s="39"/>
    </row>
    <row r="23" ht="19.9" customHeight="true" spans="1:14">
      <c r="A23" s="34"/>
      <c r="B23" s="34"/>
      <c r="C23" s="34"/>
      <c r="D23" s="38" t="s">
        <v>163</v>
      </c>
      <c r="E23" s="38" t="s">
        <v>164</v>
      </c>
      <c r="F23" s="61">
        <f t="shared" ref="F23:F27" si="6">G23+L23</f>
        <v>495.54</v>
      </c>
      <c r="G23" s="39">
        <f t="shared" si="3"/>
        <v>0</v>
      </c>
      <c r="H23" s="61"/>
      <c r="I23" s="61"/>
      <c r="J23" s="61"/>
      <c r="K23" s="61"/>
      <c r="L23" s="61">
        <f t="shared" si="4"/>
        <v>495.54</v>
      </c>
      <c r="M23" s="61">
        <f>SUM(M24:M27)</f>
        <v>495.54</v>
      </c>
      <c r="N23" s="61"/>
    </row>
    <row r="24" ht="19.9" customHeight="true" spans="1:14">
      <c r="A24" s="44" t="s">
        <v>251</v>
      </c>
      <c r="B24" s="44" t="s">
        <v>252</v>
      </c>
      <c r="C24" s="44" t="s">
        <v>262</v>
      </c>
      <c r="D24" s="36" t="s">
        <v>270</v>
      </c>
      <c r="E24" s="23" t="s">
        <v>263</v>
      </c>
      <c r="F24" s="24">
        <f t="shared" si="6"/>
        <v>364.72</v>
      </c>
      <c r="G24" s="39">
        <f t="shared" si="3"/>
        <v>0</v>
      </c>
      <c r="H24" s="39"/>
      <c r="I24" s="39"/>
      <c r="J24" s="39"/>
      <c r="K24" s="39"/>
      <c r="L24" s="39">
        <f t="shared" si="4"/>
        <v>364.72</v>
      </c>
      <c r="M24" s="39">
        <v>364.72</v>
      </c>
      <c r="N24" s="39"/>
    </row>
    <row r="25" ht="19.9" customHeight="true" spans="1:14">
      <c r="A25" s="44" t="s">
        <v>244</v>
      </c>
      <c r="B25" s="44" t="s">
        <v>245</v>
      </c>
      <c r="C25" s="44" t="s">
        <v>245</v>
      </c>
      <c r="D25" s="36" t="s">
        <v>270</v>
      </c>
      <c r="E25" s="23" t="s">
        <v>254</v>
      </c>
      <c r="F25" s="24">
        <f t="shared" si="6"/>
        <v>56.54</v>
      </c>
      <c r="G25" s="39">
        <f t="shared" si="3"/>
        <v>0</v>
      </c>
      <c r="H25" s="39"/>
      <c r="I25" s="39"/>
      <c r="J25" s="39"/>
      <c r="K25" s="39"/>
      <c r="L25" s="39">
        <f t="shared" si="4"/>
        <v>56.54</v>
      </c>
      <c r="M25" s="39">
        <v>56.54</v>
      </c>
      <c r="N25" s="39"/>
    </row>
    <row r="26" ht="19.9" customHeight="true" spans="1:14">
      <c r="A26" s="44" t="s">
        <v>244</v>
      </c>
      <c r="B26" s="44" t="s">
        <v>249</v>
      </c>
      <c r="C26" s="44" t="s">
        <v>249</v>
      </c>
      <c r="D26" s="36" t="s">
        <v>270</v>
      </c>
      <c r="E26" s="23" t="s">
        <v>255</v>
      </c>
      <c r="F26" s="24">
        <f t="shared" si="6"/>
        <v>30.51</v>
      </c>
      <c r="G26" s="39">
        <f t="shared" si="3"/>
        <v>0</v>
      </c>
      <c r="H26" s="39"/>
      <c r="I26" s="39"/>
      <c r="J26" s="39"/>
      <c r="K26" s="39"/>
      <c r="L26" s="39">
        <f t="shared" si="4"/>
        <v>30.51</v>
      </c>
      <c r="M26" s="62">
        <f>30.52-0.01</f>
        <v>30.51</v>
      </c>
      <c r="N26" s="39"/>
    </row>
    <row r="27" ht="19.9" customHeight="true" spans="1:14">
      <c r="A27" s="44" t="s">
        <v>256</v>
      </c>
      <c r="B27" s="44" t="s">
        <v>257</v>
      </c>
      <c r="C27" s="44" t="s">
        <v>246</v>
      </c>
      <c r="D27" s="36" t="s">
        <v>270</v>
      </c>
      <c r="E27" s="23" t="s">
        <v>258</v>
      </c>
      <c r="F27" s="24">
        <f t="shared" si="6"/>
        <v>43.77</v>
      </c>
      <c r="G27" s="39">
        <f t="shared" si="3"/>
        <v>0</v>
      </c>
      <c r="H27" s="39"/>
      <c r="I27" s="39"/>
      <c r="J27" s="39"/>
      <c r="K27" s="39"/>
      <c r="L27" s="39">
        <f t="shared" si="4"/>
        <v>43.77</v>
      </c>
      <c r="M27" s="39">
        <v>43.77</v>
      </c>
      <c r="N27" s="39"/>
    </row>
    <row r="28" ht="19.9" customHeight="true" spans="1:14">
      <c r="A28" s="34"/>
      <c r="B28" s="34"/>
      <c r="C28" s="34"/>
      <c r="D28" s="38" t="s">
        <v>165</v>
      </c>
      <c r="E28" s="38" t="s">
        <v>166</v>
      </c>
      <c r="F28" s="61">
        <f t="shared" ref="F28:F37" si="7">G28+L28</f>
        <v>409.9</v>
      </c>
      <c r="G28" s="39">
        <f t="shared" si="3"/>
        <v>0</v>
      </c>
      <c r="H28" s="61"/>
      <c r="I28" s="61"/>
      <c r="J28" s="61"/>
      <c r="K28" s="61"/>
      <c r="L28" s="61">
        <f t="shared" si="4"/>
        <v>409.9</v>
      </c>
      <c r="M28" s="61">
        <f>SUM(M29:M32)</f>
        <v>409.9</v>
      </c>
      <c r="N28" s="61"/>
    </row>
    <row r="29" ht="19.9" customHeight="true" spans="1:14">
      <c r="A29" s="44" t="s">
        <v>251</v>
      </c>
      <c r="B29" s="44" t="s">
        <v>252</v>
      </c>
      <c r="C29" s="44" t="s">
        <v>262</v>
      </c>
      <c r="D29" s="36" t="s">
        <v>271</v>
      </c>
      <c r="E29" s="23" t="s">
        <v>263</v>
      </c>
      <c r="F29" s="24">
        <f t="shared" si="7"/>
        <v>302.39</v>
      </c>
      <c r="G29" s="39">
        <f t="shared" si="3"/>
        <v>0</v>
      </c>
      <c r="H29" s="39"/>
      <c r="I29" s="39"/>
      <c r="J29" s="39"/>
      <c r="K29" s="39"/>
      <c r="L29" s="39">
        <f t="shared" si="4"/>
        <v>302.39</v>
      </c>
      <c r="M29" s="39">
        <v>302.39</v>
      </c>
      <c r="N29" s="39"/>
    </row>
    <row r="30" ht="19.9" customHeight="true" spans="1:14">
      <c r="A30" s="44" t="s">
        <v>244</v>
      </c>
      <c r="B30" s="44" t="s">
        <v>245</v>
      </c>
      <c r="C30" s="44" t="s">
        <v>245</v>
      </c>
      <c r="D30" s="36" t="s">
        <v>271</v>
      </c>
      <c r="E30" s="23" t="s">
        <v>254</v>
      </c>
      <c r="F30" s="24">
        <f t="shared" si="7"/>
        <v>46.61</v>
      </c>
      <c r="G30" s="39">
        <f t="shared" si="3"/>
        <v>0</v>
      </c>
      <c r="H30" s="39"/>
      <c r="I30" s="39"/>
      <c r="J30" s="39"/>
      <c r="K30" s="39"/>
      <c r="L30" s="39">
        <f t="shared" si="4"/>
        <v>46.61</v>
      </c>
      <c r="M30" s="39">
        <v>46.61</v>
      </c>
      <c r="N30" s="39"/>
    </row>
    <row r="31" ht="19.9" customHeight="true" spans="1:14">
      <c r="A31" s="44" t="s">
        <v>244</v>
      </c>
      <c r="B31" s="44" t="s">
        <v>249</v>
      </c>
      <c r="C31" s="44" t="s">
        <v>249</v>
      </c>
      <c r="D31" s="36" t="s">
        <v>271</v>
      </c>
      <c r="E31" s="23" t="s">
        <v>255</v>
      </c>
      <c r="F31" s="24">
        <f t="shared" si="7"/>
        <v>25.16</v>
      </c>
      <c r="G31" s="39">
        <f t="shared" si="3"/>
        <v>0</v>
      </c>
      <c r="H31" s="39"/>
      <c r="I31" s="39"/>
      <c r="J31" s="39"/>
      <c r="K31" s="39"/>
      <c r="L31" s="39">
        <f t="shared" si="4"/>
        <v>25.16</v>
      </c>
      <c r="M31" s="39">
        <v>25.16</v>
      </c>
      <c r="N31" s="39"/>
    </row>
    <row r="32" ht="19.9" customHeight="true" spans="1:14">
      <c r="A32" s="44" t="s">
        <v>256</v>
      </c>
      <c r="B32" s="44" t="s">
        <v>257</v>
      </c>
      <c r="C32" s="44" t="s">
        <v>246</v>
      </c>
      <c r="D32" s="36" t="s">
        <v>271</v>
      </c>
      <c r="E32" s="23" t="s">
        <v>258</v>
      </c>
      <c r="F32" s="24">
        <f t="shared" si="7"/>
        <v>35.74</v>
      </c>
      <c r="G32" s="39">
        <f t="shared" si="3"/>
        <v>0</v>
      </c>
      <c r="H32" s="39"/>
      <c r="I32" s="39"/>
      <c r="J32" s="39"/>
      <c r="K32" s="39"/>
      <c r="L32" s="39">
        <f t="shared" si="4"/>
        <v>35.74</v>
      </c>
      <c r="M32" s="39">
        <v>35.74</v>
      </c>
      <c r="N32" s="39"/>
    </row>
    <row r="33" ht="19.9" customHeight="true" spans="1:14">
      <c r="A33" s="34"/>
      <c r="B33" s="34"/>
      <c r="C33" s="34"/>
      <c r="D33" s="38" t="s">
        <v>167</v>
      </c>
      <c r="E33" s="38" t="s">
        <v>168</v>
      </c>
      <c r="F33" s="61">
        <f t="shared" si="7"/>
        <v>321.87</v>
      </c>
      <c r="G33" s="39">
        <f t="shared" si="3"/>
        <v>0</v>
      </c>
      <c r="H33" s="61"/>
      <c r="I33" s="61"/>
      <c r="J33" s="61"/>
      <c r="K33" s="61"/>
      <c r="L33" s="61">
        <f t="shared" si="4"/>
        <v>321.87</v>
      </c>
      <c r="M33" s="61">
        <f>SUM(M34:M37)</f>
        <v>321.87</v>
      </c>
      <c r="N33" s="61"/>
    </row>
    <row r="34" ht="19.9" customHeight="true" spans="1:14">
      <c r="A34" s="44" t="s">
        <v>251</v>
      </c>
      <c r="B34" s="44" t="s">
        <v>252</v>
      </c>
      <c r="C34" s="44" t="s">
        <v>262</v>
      </c>
      <c r="D34" s="36" t="s">
        <v>272</v>
      </c>
      <c r="E34" s="23" t="s">
        <v>263</v>
      </c>
      <c r="F34" s="24">
        <f t="shared" si="7"/>
        <v>236.95</v>
      </c>
      <c r="G34" s="39">
        <f t="shared" si="3"/>
        <v>0</v>
      </c>
      <c r="H34" s="39"/>
      <c r="I34" s="39"/>
      <c r="J34" s="39"/>
      <c r="K34" s="39"/>
      <c r="L34" s="39">
        <f t="shared" si="4"/>
        <v>236.95</v>
      </c>
      <c r="M34" s="39">
        <v>236.95</v>
      </c>
      <c r="N34" s="39"/>
    </row>
    <row r="35" ht="19.9" customHeight="true" spans="1:14">
      <c r="A35" s="44" t="s">
        <v>244</v>
      </c>
      <c r="B35" s="44" t="s">
        <v>245</v>
      </c>
      <c r="C35" s="44" t="s">
        <v>245</v>
      </c>
      <c r="D35" s="36" t="s">
        <v>272</v>
      </c>
      <c r="E35" s="23" t="s">
        <v>254</v>
      </c>
      <c r="F35" s="24">
        <f t="shared" si="7"/>
        <v>36.69</v>
      </c>
      <c r="G35" s="39">
        <f t="shared" si="3"/>
        <v>0</v>
      </c>
      <c r="H35" s="39"/>
      <c r="I35" s="39"/>
      <c r="J35" s="39"/>
      <c r="K35" s="39"/>
      <c r="L35" s="39">
        <f t="shared" si="4"/>
        <v>36.69</v>
      </c>
      <c r="M35" s="39">
        <v>36.69</v>
      </c>
      <c r="N35" s="39"/>
    </row>
    <row r="36" ht="19.9" customHeight="true" spans="1:14">
      <c r="A36" s="44" t="s">
        <v>244</v>
      </c>
      <c r="B36" s="44" t="s">
        <v>249</v>
      </c>
      <c r="C36" s="44" t="s">
        <v>249</v>
      </c>
      <c r="D36" s="36" t="s">
        <v>272</v>
      </c>
      <c r="E36" s="23" t="s">
        <v>255</v>
      </c>
      <c r="F36" s="24">
        <f t="shared" si="7"/>
        <v>19.8</v>
      </c>
      <c r="G36" s="39">
        <f t="shared" si="3"/>
        <v>0</v>
      </c>
      <c r="H36" s="39"/>
      <c r="I36" s="39"/>
      <c r="J36" s="39"/>
      <c r="K36" s="39"/>
      <c r="L36" s="39">
        <f t="shared" si="4"/>
        <v>19.8</v>
      </c>
      <c r="M36" s="39">
        <v>19.8</v>
      </c>
      <c r="N36" s="39"/>
    </row>
    <row r="37" ht="19.9" customHeight="true" spans="1:14">
      <c r="A37" s="44" t="s">
        <v>256</v>
      </c>
      <c r="B37" s="44" t="s">
        <v>257</v>
      </c>
      <c r="C37" s="44" t="s">
        <v>246</v>
      </c>
      <c r="D37" s="36" t="s">
        <v>272</v>
      </c>
      <c r="E37" s="23" t="s">
        <v>258</v>
      </c>
      <c r="F37" s="24">
        <f t="shared" si="7"/>
        <v>28.43</v>
      </c>
      <c r="G37" s="39">
        <f t="shared" si="3"/>
        <v>0</v>
      </c>
      <c r="H37" s="39"/>
      <c r="I37" s="39"/>
      <c r="J37" s="39"/>
      <c r="K37" s="39"/>
      <c r="L37" s="39">
        <f t="shared" si="4"/>
        <v>28.43</v>
      </c>
      <c r="M37" s="39">
        <v>28.43</v>
      </c>
      <c r="N37" s="39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true"/>
  <pageMargins left="0.0784722222222222" right="0.0784722222222222" top="0.275" bottom="0.275" header="0" footer="0"/>
  <pageSetup paperSize="9" orientation="landscape" horizontalDpi="600"/>
  <headerFooter>
    <oddFooter>&amp;C第 &amp;P 页，共 &amp;N 页</oddFooter>
  </headerFooter>
  <ignoredErrors>
    <ignoredError sqref="L6:L7" formula="true"/>
    <ignoredError sqref="M28" formulaRange="true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V37"/>
  <sheetViews>
    <sheetView showZeros="0" topLeftCell="A4" workbookViewId="0">
      <pane ySplit="4" topLeftCell="A28" activePane="bottomLeft" state="frozen"/>
      <selection/>
      <selection pane="bottomLeft" activeCell="R58" sqref="R58:R59"/>
    </sheetView>
  </sheetViews>
  <sheetFormatPr defaultColWidth="10" defaultRowHeight="13.5"/>
  <cols>
    <col min="1" max="3" width="4.10833333333333" customWidth="true"/>
    <col min="4" max="4" width="8" customWidth="true"/>
    <col min="5" max="5" width="13.6666666666667" customWidth="true"/>
    <col min="6" max="6" width="8.225" customWidth="true"/>
    <col min="7" max="11" width="7.69166666666667" customWidth="true"/>
    <col min="12" max="12" width="8.225" customWidth="true"/>
    <col min="13" max="13" width="7.69166666666667" customWidth="true"/>
    <col min="14" max="14" width="5.10833333333333" customWidth="true"/>
    <col min="15" max="15" width="7.69166666666667" customWidth="true"/>
    <col min="16" max="16" width="5.10833333333333" customWidth="true"/>
    <col min="17" max="17" width="6.225" customWidth="true"/>
    <col min="18" max="18" width="6.44166666666667" customWidth="true"/>
    <col min="19" max="19" width="6.225" customWidth="true"/>
    <col min="20" max="20" width="5.10833333333333" customWidth="true"/>
    <col min="21" max="21" width="3.89166666666667" customWidth="true"/>
    <col min="22" max="22" width="6.10833333333333" customWidth="true"/>
    <col min="23" max="23" width="9.76666666666667" customWidth="true"/>
  </cols>
  <sheetData>
    <row r="1" ht="14.3" customHeight="true" spans="1:22">
      <c r="A1" s="1"/>
      <c r="U1" s="37" t="s">
        <v>411</v>
      </c>
      <c r="V1" s="37"/>
    </row>
    <row r="2" ht="43.7" customHeight="true" spans="1:22">
      <c r="A2" s="15" t="s">
        <v>16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</row>
    <row r="3" ht="21.1" customHeight="true" spans="1:22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4" t="s">
        <v>32</v>
      </c>
      <c r="V3" s="14"/>
    </row>
    <row r="4" ht="23.35" customHeight="true" spans="1:22">
      <c r="A4" s="33" t="s">
        <v>223</v>
      </c>
      <c r="B4" s="33"/>
      <c r="C4" s="33"/>
      <c r="D4" s="33" t="s">
        <v>224</v>
      </c>
      <c r="E4" s="33" t="s">
        <v>225</v>
      </c>
      <c r="F4" s="33" t="s">
        <v>275</v>
      </c>
      <c r="G4" s="33" t="s">
        <v>412</v>
      </c>
      <c r="H4" s="33"/>
      <c r="I4" s="33"/>
      <c r="J4" s="33"/>
      <c r="K4" s="33"/>
      <c r="L4" s="33" t="s">
        <v>413</v>
      </c>
      <c r="M4" s="33"/>
      <c r="N4" s="33"/>
      <c r="O4" s="33"/>
      <c r="P4" s="33"/>
      <c r="Q4" s="33"/>
      <c r="R4" s="33" t="s">
        <v>408</v>
      </c>
      <c r="S4" s="33" t="s">
        <v>414</v>
      </c>
      <c r="T4" s="33"/>
      <c r="U4" s="33"/>
      <c r="V4" s="33"/>
    </row>
    <row r="5" ht="48.95" customHeight="true" spans="1:22">
      <c r="A5" s="33" t="s">
        <v>241</v>
      </c>
      <c r="B5" s="33" t="s">
        <v>242</v>
      </c>
      <c r="C5" s="33" t="s">
        <v>243</v>
      </c>
      <c r="D5" s="33"/>
      <c r="E5" s="33"/>
      <c r="F5" s="33"/>
      <c r="G5" s="33" t="s">
        <v>137</v>
      </c>
      <c r="H5" s="33" t="s">
        <v>415</v>
      </c>
      <c r="I5" s="33" t="s">
        <v>416</v>
      </c>
      <c r="J5" s="33" t="s">
        <v>417</v>
      </c>
      <c r="K5" s="33" t="s">
        <v>418</v>
      </c>
      <c r="L5" s="33" t="s">
        <v>137</v>
      </c>
      <c r="M5" s="33" t="s">
        <v>419</v>
      </c>
      <c r="N5" s="33" t="s">
        <v>420</v>
      </c>
      <c r="O5" s="33" t="s">
        <v>421</v>
      </c>
      <c r="P5" s="33" t="s">
        <v>422</v>
      </c>
      <c r="Q5" s="33" t="s">
        <v>423</v>
      </c>
      <c r="R5" s="33"/>
      <c r="S5" s="33" t="s">
        <v>137</v>
      </c>
      <c r="T5" s="33" t="s">
        <v>424</v>
      </c>
      <c r="U5" s="33" t="s">
        <v>425</v>
      </c>
      <c r="V5" s="33" t="s">
        <v>409</v>
      </c>
    </row>
    <row r="6" ht="19.9" customHeight="true" spans="1:22">
      <c r="A6" s="34"/>
      <c r="B6" s="34"/>
      <c r="C6" s="34"/>
      <c r="D6" s="34"/>
      <c r="E6" s="34" t="s">
        <v>137</v>
      </c>
      <c r="F6" s="22">
        <f>G6+L6+R6+S6</f>
        <v>6745.644912</v>
      </c>
      <c r="G6" s="22">
        <f>SUM(H6:K6)</f>
        <v>4893.46</v>
      </c>
      <c r="H6" s="22">
        <f>H7</f>
        <v>1833.65</v>
      </c>
      <c r="I6" s="22">
        <f>I7</f>
        <v>648.88</v>
      </c>
      <c r="J6" s="22">
        <f>J7</f>
        <v>2025.2</v>
      </c>
      <c r="K6" s="22">
        <f>K7</f>
        <v>385.73</v>
      </c>
      <c r="L6" s="22">
        <f>SUM(M6:Q6)</f>
        <v>1169.21</v>
      </c>
      <c r="M6" s="22">
        <f>M7</f>
        <v>759.35</v>
      </c>
      <c r="N6" s="22">
        <f>N7</f>
        <v>0</v>
      </c>
      <c r="O6" s="22">
        <f t="shared" ref="O6:V6" si="0">O7</f>
        <v>366.73</v>
      </c>
      <c r="P6" s="22">
        <f t="shared" si="0"/>
        <v>0</v>
      </c>
      <c r="Q6" s="22">
        <f t="shared" si="0"/>
        <v>43.13</v>
      </c>
      <c r="R6" s="22">
        <v>587.214912</v>
      </c>
      <c r="S6" s="22">
        <f>T6+U6+V6</f>
        <v>95.76</v>
      </c>
      <c r="T6" s="22">
        <f t="shared" si="0"/>
        <v>0</v>
      </c>
      <c r="U6" s="22">
        <f t="shared" si="0"/>
        <v>0</v>
      </c>
      <c r="V6" s="22">
        <f t="shared" si="0"/>
        <v>95.76</v>
      </c>
    </row>
    <row r="7" ht="19.9" customHeight="true" spans="1:22">
      <c r="A7" s="34"/>
      <c r="B7" s="34"/>
      <c r="C7" s="34"/>
      <c r="D7" s="21" t="s">
        <v>155</v>
      </c>
      <c r="E7" s="21" t="s">
        <v>156</v>
      </c>
      <c r="F7" s="22">
        <f t="shared" ref="F7:F37" si="1">G7+L7+R7+S7</f>
        <v>6745.638064</v>
      </c>
      <c r="G7" s="22">
        <f>SUM(H7:K7)</f>
        <v>4893.46</v>
      </c>
      <c r="H7" s="22">
        <f t="shared" ref="H7:M7" si="2">H8+H13+H18+H23+H28+H33</f>
        <v>1833.65</v>
      </c>
      <c r="I7" s="22">
        <f t="shared" si="2"/>
        <v>648.88</v>
      </c>
      <c r="J7" s="22">
        <f t="shared" si="2"/>
        <v>2025.2</v>
      </c>
      <c r="K7" s="22">
        <f t="shared" si="2"/>
        <v>385.73</v>
      </c>
      <c r="L7" s="22">
        <f>SUM(M7:Q7)</f>
        <v>1169.21</v>
      </c>
      <c r="M7" s="22">
        <f t="shared" si="2"/>
        <v>759.35</v>
      </c>
      <c r="N7" s="22"/>
      <c r="O7" s="22">
        <f t="shared" ref="O7:T7" si="3">O8+O13+O18+O23+O28+O33</f>
        <v>366.73</v>
      </c>
      <c r="P7" s="22"/>
      <c r="Q7" s="22">
        <f t="shared" si="3"/>
        <v>43.13</v>
      </c>
      <c r="R7" s="22">
        <f t="shared" si="3"/>
        <v>587.208064</v>
      </c>
      <c r="S7" s="22">
        <f>T7+U7+V7</f>
        <v>95.76</v>
      </c>
      <c r="T7" s="22">
        <f t="shared" si="3"/>
        <v>0</v>
      </c>
      <c r="U7" s="22"/>
      <c r="V7" s="22">
        <f>V8+V13+V18+V23+V28+V33</f>
        <v>95.76</v>
      </c>
    </row>
    <row r="8" ht="19.9" customHeight="true" spans="1:22">
      <c r="A8" s="34"/>
      <c r="B8" s="34"/>
      <c r="C8" s="34"/>
      <c r="D8" s="38" t="s">
        <v>157</v>
      </c>
      <c r="E8" s="38" t="s">
        <v>158</v>
      </c>
      <c r="F8" s="22">
        <f t="shared" si="1"/>
        <v>5070.47</v>
      </c>
      <c r="G8" s="22">
        <f>SUM(H8:K8)</f>
        <v>3664.39</v>
      </c>
      <c r="H8" s="22">
        <f t="shared" ref="H8:Q8" si="4">SUM(H9:H12)</f>
        <v>1366.37</v>
      </c>
      <c r="I8" s="22">
        <f t="shared" si="4"/>
        <v>642.78</v>
      </c>
      <c r="J8" s="22">
        <f t="shared" si="4"/>
        <v>1542.59</v>
      </c>
      <c r="K8" s="22">
        <f t="shared" si="4"/>
        <v>112.65</v>
      </c>
      <c r="L8" s="22">
        <f>SUM(M8:Q8)</f>
        <v>875.16</v>
      </c>
      <c r="M8" s="22">
        <f t="shared" si="4"/>
        <v>568.37</v>
      </c>
      <c r="N8" s="22">
        <f t="shared" si="4"/>
        <v>0</v>
      </c>
      <c r="O8" s="22">
        <f t="shared" si="4"/>
        <v>274.5</v>
      </c>
      <c r="P8" s="22">
        <f t="shared" si="4"/>
        <v>0</v>
      </c>
      <c r="Q8" s="22">
        <f t="shared" si="4"/>
        <v>32.29</v>
      </c>
      <c r="R8" s="22">
        <v>439.72</v>
      </c>
      <c r="S8" s="22">
        <v>91.2</v>
      </c>
      <c r="T8" s="22"/>
      <c r="U8" s="22"/>
      <c r="V8" s="22">
        <f>SUM(V9:V12)</f>
        <v>91.2</v>
      </c>
    </row>
    <row r="9" ht="19.9" customHeight="true" spans="1:22">
      <c r="A9" s="44" t="s">
        <v>251</v>
      </c>
      <c r="B9" s="44" t="s">
        <v>252</v>
      </c>
      <c r="C9" s="44" t="s">
        <v>246</v>
      </c>
      <c r="D9" s="36" t="s">
        <v>247</v>
      </c>
      <c r="E9" s="23" t="s">
        <v>253</v>
      </c>
      <c r="F9" s="24">
        <f t="shared" si="1"/>
        <v>3755.59</v>
      </c>
      <c r="G9" s="39">
        <f t="shared" ref="G9:G19" si="5">SUM(H9:K9)</f>
        <v>3664.39</v>
      </c>
      <c r="H9" s="39">
        <v>1366.37</v>
      </c>
      <c r="I9" s="39">
        <v>642.78</v>
      </c>
      <c r="J9" s="39">
        <v>1542.59</v>
      </c>
      <c r="K9" s="39">
        <v>112.65</v>
      </c>
      <c r="L9" s="24"/>
      <c r="M9" s="39"/>
      <c r="N9" s="39"/>
      <c r="O9" s="39"/>
      <c r="P9" s="39"/>
      <c r="Q9" s="39"/>
      <c r="R9" s="39"/>
      <c r="S9" s="24">
        <v>91.2</v>
      </c>
      <c r="T9" s="39"/>
      <c r="U9" s="39"/>
      <c r="V9" s="39">
        <v>91.2</v>
      </c>
    </row>
    <row r="10" ht="19.9" customHeight="true" spans="1:22">
      <c r="A10" s="44" t="s">
        <v>244</v>
      </c>
      <c r="B10" s="44" t="s">
        <v>245</v>
      </c>
      <c r="C10" s="44" t="s">
        <v>245</v>
      </c>
      <c r="D10" s="36" t="s">
        <v>247</v>
      </c>
      <c r="E10" s="23" t="s">
        <v>254</v>
      </c>
      <c r="F10" s="24">
        <f t="shared" si="1"/>
        <v>568.372429</v>
      </c>
      <c r="G10" s="39">
        <f t="shared" si="5"/>
        <v>0</v>
      </c>
      <c r="H10" s="39"/>
      <c r="I10" s="39"/>
      <c r="J10" s="39"/>
      <c r="K10" s="39"/>
      <c r="L10" s="24">
        <v>568.372429</v>
      </c>
      <c r="M10" s="39">
        <v>568.37</v>
      </c>
      <c r="N10" s="39"/>
      <c r="O10" s="39"/>
      <c r="P10" s="39"/>
      <c r="Q10" s="39"/>
      <c r="R10" s="39"/>
      <c r="S10" s="24"/>
      <c r="T10" s="39"/>
      <c r="U10" s="39"/>
      <c r="V10" s="39"/>
    </row>
    <row r="11" ht="19.9" customHeight="true" spans="1:22">
      <c r="A11" s="44" t="s">
        <v>244</v>
      </c>
      <c r="B11" s="44" t="s">
        <v>249</v>
      </c>
      <c r="C11" s="44" t="s">
        <v>249</v>
      </c>
      <c r="D11" s="36" t="s">
        <v>247</v>
      </c>
      <c r="E11" s="23" t="s">
        <v>255</v>
      </c>
      <c r="F11" s="24">
        <f t="shared" si="1"/>
        <v>306.791936</v>
      </c>
      <c r="G11" s="39">
        <f t="shared" si="5"/>
        <v>0</v>
      </c>
      <c r="H11" s="39"/>
      <c r="I11" s="39"/>
      <c r="J11" s="39"/>
      <c r="K11" s="39"/>
      <c r="L11" s="24">
        <v>306.791936</v>
      </c>
      <c r="M11" s="39"/>
      <c r="N11" s="39"/>
      <c r="O11" s="39">
        <v>274.5</v>
      </c>
      <c r="P11" s="39"/>
      <c r="Q11" s="39">
        <v>32.29</v>
      </c>
      <c r="R11" s="39"/>
      <c r="S11" s="24"/>
      <c r="T11" s="39"/>
      <c r="U11" s="39"/>
      <c r="V11" s="39"/>
    </row>
    <row r="12" ht="19.9" customHeight="true" spans="1:22">
      <c r="A12" s="44" t="s">
        <v>256</v>
      </c>
      <c r="B12" s="44" t="s">
        <v>257</v>
      </c>
      <c r="C12" s="44" t="s">
        <v>246</v>
      </c>
      <c r="D12" s="36" t="s">
        <v>247</v>
      </c>
      <c r="E12" s="23" t="s">
        <v>258</v>
      </c>
      <c r="F12" s="24">
        <f t="shared" si="1"/>
        <v>439.72</v>
      </c>
      <c r="G12" s="39">
        <f t="shared" si="5"/>
        <v>0</v>
      </c>
      <c r="H12" s="39"/>
      <c r="I12" s="39"/>
      <c r="J12" s="39"/>
      <c r="K12" s="39"/>
      <c r="L12" s="24"/>
      <c r="M12" s="39"/>
      <c r="N12" s="39"/>
      <c r="O12" s="39"/>
      <c r="P12" s="39"/>
      <c r="Q12" s="39"/>
      <c r="R12" s="39">
        <v>439.72</v>
      </c>
      <c r="S12" s="24"/>
      <c r="T12" s="39"/>
      <c r="U12" s="39"/>
      <c r="V12" s="39"/>
    </row>
    <row r="13" ht="19.9" customHeight="true" spans="1:22">
      <c r="A13" s="34"/>
      <c r="B13" s="34"/>
      <c r="C13" s="34"/>
      <c r="D13" s="38" t="s">
        <v>159</v>
      </c>
      <c r="E13" s="38" t="s">
        <v>160</v>
      </c>
      <c r="F13" s="22">
        <f t="shared" si="1"/>
        <v>98.06</v>
      </c>
      <c r="G13" s="22">
        <f t="shared" si="5"/>
        <v>72.25</v>
      </c>
      <c r="H13" s="22">
        <f t="shared" ref="H13:T13" si="6">SUM(H14:H17)</f>
        <v>30.51</v>
      </c>
      <c r="I13" s="22">
        <f t="shared" si="6"/>
        <v>0.08</v>
      </c>
      <c r="J13" s="22">
        <f t="shared" si="6"/>
        <v>29.82</v>
      </c>
      <c r="K13" s="22">
        <f t="shared" si="6"/>
        <v>11.84</v>
      </c>
      <c r="L13" s="22">
        <f>SUM(M13:Q13)</f>
        <v>17.14</v>
      </c>
      <c r="M13" s="22">
        <f t="shared" si="6"/>
        <v>11.13</v>
      </c>
      <c r="N13" s="22">
        <f t="shared" si="6"/>
        <v>0</v>
      </c>
      <c r="O13" s="22">
        <f t="shared" si="6"/>
        <v>5.38</v>
      </c>
      <c r="P13" s="22">
        <f t="shared" si="6"/>
        <v>0</v>
      </c>
      <c r="Q13" s="22">
        <f t="shared" si="6"/>
        <v>0.63</v>
      </c>
      <c r="R13" s="22">
        <f t="shared" si="6"/>
        <v>8.67</v>
      </c>
      <c r="S13" s="22">
        <f t="shared" si="6"/>
        <v>0</v>
      </c>
      <c r="T13" s="22">
        <f t="shared" si="6"/>
        <v>0</v>
      </c>
      <c r="U13" s="22"/>
      <c r="V13" s="22"/>
    </row>
    <row r="14" ht="19.9" customHeight="true" spans="1:22">
      <c r="A14" s="44" t="s">
        <v>251</v>
      </c>
      <c r="B14" s="44" t="s">
        <v>252</v>
      </c>
      <c r="C14" s="44" t="s">
        <v>262</v>
      </c>
      <c r="D14" s="36" t="s">
        <v>267</v>
      </c>
      <c r="E14" s="23" t="s">
        <v>263</v>
      </c>
      <c r="F14" s="24">
        <f t="shared" si="1"/>
        <v>72.25</v>
      </c>
      <c r="G14" s="39">
        <f t="shared" si="5"/>
        <v>72.25</v>
      </c>
      <c r="H14" s="39">
        <v>30.51</v>
      </c>
      <c r="I14" s="39">
        <v>0.08</v>
      </c>
      <c r="J14" s="62">
        <f>29.81+0.01</f>
        <v>29.82</v>
      </c>
      <c r="K14" s="39">
        <v>11.84</v>
      </c>
      <c r="L14" s="24"/>
      <c r="M14" s="39"/>
      <c r="N14" s="39"/>
      <c r="O14" s="39"/>
      <c r="P14" s="39"/>
      <c r="Q14" s="39"/>
      <c r="R14" s="39"/>
      <c r="S14" s="24"/>
      <c r="T14" s="39"/>
      <c r="U14" s="39"/>
      <c r="V14" s="39"/>
    </row>
    <row r="15" ht="19.9" customHeight="true" spans="1:22">
      <c r="A15" s="44" t="s">
        <v>244</v>
      </c>
      <c r="B15" s="44" t="s">
        <v>245</v>
      </c>
      <c r="C15" s="44" t="s">
        <v>245</v>
      </c>
      <c r="D15" s="36" t="s">
        <v>267</v>
      </c>
      <c r="E15" s="23" t="s">
        <v>254</v>
      </c>
      <c r="F15" s="24">
        <f t="shared" si="1"/>
        <v>11.13193</v>
      </c>
      <c r="G15" s="39">
        <f t="shared" si="5"/>
        <v>0</v>
      </c>
      <c r="H15" s="39"/>
      <c r="I15" s="39"/>
      <c r="J15" s="39"/>
      <c r="K15" s="39"/>
      <c r="L15" s="24">
        <v>11.13193</v>
      </c>
      <c r="M15" s="39">
        <v>11.13</v>
      </c>
      <c r="N15" s="39"/>
      <c r="O15" s="39"/>
      <c r="P15" s="39"/>
      <c r="Q15" s="39"/>
      <c r="R15" s="39"/>
      <c r="S15" s="24"/>
      <c r="T15" s="39"/>
      <c r="U15" s="39"/>
      <c r="V15" s="39"/>
    </row>
    <row r="16" ht="19.9" customHeight="true" spans="1:22">
      <c r="A16" s="44" t="s">
        <v>244</v>
      </c>
      <c r="B16" s="44" t="s">
        <v>249</v>
      </c>
      <c r="C16" s="44" t="s">
        <v>249</v>
      </c>
      <c r="D16" s="36" t="s">
        <v>267</v>
      </c>
      <c r="E16" s="23" t="s">
        <v>255</v>
      </c>
      <c r="F16" s="24">
        <f t="shared" si="1"/>
        <v>6.008712</v>
      </c>
      <c r="G16" s="39">
        <f t="shared" si="5"/>
        <v>0</v>
      </c>
      <c r="H16" s="39"/>
      <c r="I16" s="39"/>
      <c r="J16" s="39"/>
      <c r="K16" s="39"/>
      <c r="L16" s="24">
        <v>6.008712</v>
      </c>
      <c r="M16" s="39"/>
      <c r="N16" s="39"/>
      <c r="O16" s="39">
        <v>5.38</v>
      </c>
      <c r="P16" s="39"/>
      <c r="Q16" s="39">
        <v>0.63</v>
      </c>
      <c r="R16" s="39"/>
      <c r="S16" s="24"/>
      <c r="T16" s="39"/>
      <c r="U16" s="39"/>
      <c r="V16" s="39"/>
    </row>
    <row r="17" ht="19.9" customHeight="true" spans="1:22">
      <c r="A17" s="44" t="s">
        <v>256</v>
      </c>
      <c r="B17" s="44" t="s">
        <v>257</v>
      </c>
      <c r="C17" s="44" t="s">
        <v>246</v>
      </c>
      <c r="D17" s="36" t="s">
        <v>267</v>
      </c>
      <c r="E17" s="23" t="s">
        <v>258</v>
      </c>
      <c r="F17" s="24">
        <f t="shared" si="1"/>
        <v>8.67</v>
      </c>
      <c r="G17" s="39">
        <f t="shared" si="5"/>
        <v>0</v>
      </c>
      <c r="H17" s="39"/>
      <c r="I17" s="39"/>
      <c r="J17" s="39"/>
      <c r="K17" s="39"/>
      <c r="L17" s="24"/>
      <c r="M17" s="39"/>
      <c r="N17" s="39"/>
      <c r="O17" s="39"/>
      <c r="P17" s="39"/>
      <c r="Q17" s="39"/>
      <c r="R17" s="39">
        <v>8.67</v>
      </c>
      <c r="S17" s="24"/>
      <c r="T17" s="39"/>
      <c r="U17" s="39"/>
      <c r="V17" s="39"/>
    </row>
    <row r="18" ht="19.9" customHeight="true" spans="1:22">
      <c r="A18" s="34"/>
      <c r="B18" s="34"/>
      <c r="C18" s="34"/>
      <c r="D18" s="38" t="s">
        <v>161</v>
      </c>
      <c r="E18" s="38" t="s">
        <v>162</v>
      </c>
      <c r="F18" s="22">
        <f t="shared" si="1"/>
        <v>349.798064</v>
      </c>
      <c r="G18" s="22">
        <f t="shared" si="5"/>
        <v>257.32</v>
      </c>
      <c r="H18" s="22">
        <f t="shared" ref="H18:R18" si="7">SUM(H19:H22)</f>
        <v>100.9</v>
      </c>
      <c r="I18" s="22">
        <f t="shared" si="7"/>
        <v>0.19</v>
      </c>
      <c r="J18" s="22">
        <f t="shared" si="7"/>
        <v>99.2</v>
      </c>
      <c r="K18" s="22">
        <f t="shared" si="7"/>
        <v>57.03</v>
      </c>
      <c r="L18" s="22">
        <f>SUM(M18:Q18)</f>
        <v>61.6</v>
      </c>
      <c r="M18" s="22">
        <f t="shared" si="7"/>
        <v>40.01</v>
      </c>
      <c r="N18" s="22">
        <f t="shared" si="7"/>
        <v>0</v>
      </c>
      <c r="O18" s="22">
        <f t="shared" si="7"/>
        <v>19.32</v>
      </c>
      <c r="P18" s="22">
        <f t="shared" si="7"/>
        <v>0</v>
      </c>
      <c r="Q18" s="22">
        <f t="shared" si="7"/>
        <v>2.27</v>
      </c>
      <c r="R18" s="22">
        <f t="shared" si="7"/>
        <v>30.878064</v>
      </c>
      <c r="S18" s="22"/>
      <c r="T18" s="22"/>
      <c r="U18" s="22"/>
      <c r="V18" s="22"/>
    </row>
    <row r="19" ht="19.9" customHeight="true" spans="1:22">
      <c r="A19" s="44" t="s">
        <v>251</v>
      </c>
      <c r="B19" s="44" t="s">
        <v>252</v>
      </c>
      <c r="C19" s="44" t="s">
        <v>262</v>
      </c>
      <c r="D19" s="36" t="s">
        <v>268</v>
      </c>
      <c r="E19" s="23" t="s">
        <v>263</v>
      </c>
      <c r="F19" s="24">
        <f t="shared" si="1"/>
        <v>257.32</v>
      </c>
      <c r="G19" s="39">
        <f t="shared" si="5"/>
        <v>257.32</v>
      </c>
      <c r="H19" s="39">
        <v>100.9</v>
      </c>
      <c r="I19" s="39">
        <v>0.19</v>
      </c>
      <c r="J19" s="39">
        <v>99.2</v>
      </c>
      <c r="K19" s="39">
        <v>57.03</v>
      </c>
      <c r="L19" s="24"/>
      <c r="M19" s="39"/>
      <c r="N19" s="39"/>
      <c r="O19" s="39"/>
      <c r="P19" s="39"/>
      <c r="Q19" s="39"/>
      <c r="R19" s="39"/>
      <c r="S19" s="24"/>
      <c r="T19" s="39"/>
      <c r="U19" s="39"/>
      <c r="V19" s="39"/>
    </row>
    <row r="20" ht="19.9" customHeight="true" spans="1:22">
      <c r="A20" s="44" t="s">
        <v>244</v>
      </c>
      <c r="B20" s="44" t="s">
        <v>245</v>
      </c>
      <c r="C20" s="44" t="s">
        <v>245</v>
      </c>
      <c r="D20" s="36" t="s">
        <v>268</v>
      </c>
      <c r="E20" s="23" t="s">
        <v>254</v>
      </c>
      <c r="F20" s="24">
        <f t="shared" si="1"/>
        <v>40.01</v>
      </c>
      <c r="G20" s="39"/>
      <c r="H20" s="39"/>
      <c r="I20" s="39"/>
      <c r="J20" s="39"/>
      <c r="K20" s="39"/>
      <c r="L20" s="24">
        <f>SUM(M20:Q20)</f>
        <v>40.01</v>
      </c>
      <c r="M20" s="39">
        <v>40.01</v>
      </c>
      <c r="N20" s="39"/>
      <c r="O20" s="39"/>
      <c r="P20" s="39"/>
      <c r="Q20" s="39"/>
      <c r="R20" s="39"/>
      <c r="S20" s="24"/>
      <c r="T20" s="39"/>
      <c r="U20" s="39"/>
      <c r="V20" s="39"/>
    </row>
    <row r="21" ht="19.9" customHeight="true" spans="1:22">
      <c r="A21" s="44" t="s">
        <v>244</v>
      </c>
      <c r="B21" s="44" t="s">
        <v>249</v>
      </c>
      <c r="C21" s="44" t="s">
        <v>249</v>
      </c>
      <c r="D21" s="36" t="s">
        <v>268</v>
      </c>
      <c r="E21" s="23" t="s">
        <v>255</v>
      </c>
      <c r="F21" s="24">
        <f t="shared" si="1"/>
        <v>21.59</v>
      </c>
      <c r="G21" s="39"/>
      <c r="H21" s="39"/>
      <c r="I21" s="39"/>
      <c r="J21" s="39"/>
      <c r="K21" s="39"/>
      <c r="L21" s="24">
        <f>SUM(M21:Q21)</f>
        <v>21.59</v>
      </c>
      <c r="M21" s="39"/>
      <c r="N21" s="39"/>
      <c r="O21" s="39">
        <v>19.32</v>
      </c>
      <c r="P21" s="39"/>
      <c r="Q21" s="39">
        <v>2.27</v>
      </c>
      <c r="R21" s="39"/>
      <c r="S21" s="24"/>
      <c r="T21" s="39"/>
      <c r="U21" s="39"/>
      <c r="V21" s="39"/>
    </row>
    <row r="22" ht="19.9" customHeight="true" spans="1:22">
      <c r="A22" s="44" t="s">
        <v>256</v>
      </c>
      <c r="B22" s="44" t="s">
        <v>257</v>
      </c>
      <c r="C22" s="44" t="s">
        <v>246</v>
      </c>
      <c r="D22" s="36" t="s">
        <v>268</v>
      </c>
      <c r="E22" s="23" t="s">
        <v>258</v>
      </c>
      <c r="F22" s="24">
        <f t="shared" si="1"/>
        <v>30.878064</v>
      </c>
      <c r="G22" s="39"/>
      <c r="H22" s="39"/>
      <c r="I22" s="39"/>
      <c r="J22" s="39"/>
      <c r="K22" s="39"/>
      <c r="L22" s="24"/>
      <c r="M22" s="39"/>
      <c r="N22" s="39"/>
      <c r="O22" s="39"/>
      <c r="P22" s="39"/>
      <c r="Q22" s="39"/>
      <c r="R22" s="39">
        <v>30.878064</v>
      </c>
      <c r="S22" s="24"/>
      <c r="T22" s="39"/>
      <c r="U22" s="39"/>
      <c r="V22" s="39"/>
    </row>
    <row r="23" ht="19.9" customHeight="true" spans="1:22">
      <c r="A23" s="34"/>
      <c r="B23" s="34"/>
      <c r="C23" s="34"/>
      <c r="D23" s="38" t="s">
        <v>163</v>
      </c>
      <c r="E23" s="38" t="s">
        <v>164</v>
      </c>
      <c r="F23" s="22">
        <f t="shared" si="1"/>
        <v>495.54</v>
      </c>
      <c r="G23" s="22">
        <f t="shared" ref="G23:G29" si="8">SUM(H23:K23)</f>
        <v>364.72</v>
      </c>
      <c r="H23" s="22">
        <f>SUM(H24:H27)</f>
        <v>137.17</v>
      </c>
      <c r="I23" s="22">
        <f>SUM(I24:I27)</f>
        <v>0.26</v>
      </c>
      <c r="J23" s="22">
        <f>SUM(J24:J27)</f>
        <v>144.46</v>
      </c>
      <c r="K23" s="22">
        <f>SUM(K24:K27)</f>
        <v>82.83</v>
      </c>
      <c r="L23" s="22">
        <f>SUM(M23:Q23)</f>
        <v>87.05</v>
      </c>
      <c r="M23" s="22">
        <f t="shared" ref="M23:R23" si="9">SUM(M24:M27)</f>
        <v>56.54</v>
      </c>
      <c r="N23" s="22">
        <f t="shared" si="9"/>
        <v>0</v>
      </c>
      <c r="O23" s="22">
        <f t="shared" si="9"/>
        <v>27.3</v>
      </c>
      <c r="P23" s="22">
        <f t="shared" si="9"/>
        <v>0</v>
      </c>
      <c r="Q23" s="22">
        <f t="shared" si="9"/>
        <v>3.21</v>
      </c>
      <c r="R23" s="22">
        <f t="shared" si="9"/>
        <v>43.77</v>
      </c>
      <c r="S23" s="22"/>
      <c r="T23" s="22"/>
      <c r="U23" s="22"/>
      <c r="V23" s="22"/>
    </row>
    <row r="24" ht="19.9" customHeight="true" spans="1:22">
      <c r="A24" s="44" t="s">
        <v>251</v>
      </c>
      <c r="B24" s="44" t="s">
        <v>252</v>
      </c>
      <c r="C24" s="44" t="s">
        <v>262</v>
      </c>
      <c r="D24" s="36" t="s">
        <v>270</v>
      </c>
      <c r="E24" s="23" t="s">
        <v>263</v>
      </c>
      <c r="F24" s="24">
        <f t="shared" si="1"/>
        <v>364.72</v>
      </c>
      <c r="G24" s="39">
        <f t="shared" si="8"/>
        <v>364.72</v>
      </c>
      <c r="H24" s="39">
        <v>137.17</v>
      </c>
      <c r="I24" s="39">
        <v>0.26</v>
      </c>
      <c r="J24" s="39">
        <v>144.46</v>
      </c>
      <c r="K24" s="39">
        <v>82.83</v>
      </c>
      <c r="L24" s="24"/>
      <c r="M24" s="39"/>
      <c r="N24" s="39"/>
      <c r="O24" s="39"/>
      <c r="P24" s="39"/>
      <c r="Q24" s="39"/>
      <c r="R24" s="39"/>
      <c r="S24" s="24"/>
      <c r="T24" s="39"/>
      <c r="U24" s="39"/>
      <c r="V24" s="39"/>
    </row>
    <row r="25" ht="19.9" customHeight="true" spans="1:22">
      <c r="A25" s="44" t="s">
        <v>244</v>
      </c>
      <c r="B25" s="44" t="s">
        <v>245</v>
      </c>
      <c r="C25" s="44" t="s">
        <v>245</v>
      </c>
      <c r="D25" s="36" t="s">
        <v>270</v>
      </c>
      <c r="E25" s="23" t="s">
        <v>254</v>
      </c>
      <c r="F25" s="24">
        <f t="shared" si="1"/>
        <v>56.54</v>
      </c>
      <c r="G25" s="39"/>
      <c r="H25" s="39"/>
      <c r="I25" s="39"/>
      <c r="J25" s="39"/>
      <c r="K25" s="39"/>
      <c r="L25" s="24">
        <f>SUM(M25:Q25)</f>
        <v>56.54</v>
      </c>
      <c r="M25" s="39">
        <v>56.54</v>
      </c>
      <c r="N25" s="39"/>
      <c r="O25" s="39"/>
      <c r="P25" s="39"/>
      <c r="Q25" s="39"/>
      <c r="R25" s="39"/>
      <c r="S25" s="24"/>
      <c r="T25" s="39"/>
      <c r="U25" s="39"/>
      <c r="V25" s="39"/>
    </row>
    <row r="26" ht="19.9" customHeight="true" spans="1:22">
      <c r="A26" s="44" t="s">
        <v>244</v>
      </c>
      <c r="B26" s="44" t="s">
        <v>249</v>
      </c>
      <c r="C26" s="44" t="s">
        <v>249</v>
      </c>
      <c r="D26" s="36" t="s">
        <v>270</v>
      </c>
      <c r="E26" s="23" t="s">
        <v>255</v>
      </c>
      <c r="F26" s="24">
        <f t="shared" si="1"/>
        <v>30.51</v>
      </c>
      <c r="G26" s="39"/>
      <c r="H26" s="39"/>
      <c r="I26" s="39"/>
      <c r="J26" s="39"/>
      <c r="K26" s="39"/>
      <c r="L26" s="24">
        <f>SUM(M26:Q26)</f>
        <v>30.51</v>
      </c>
      <c r="M26" s="39"/>
      <c r="N26" s="39"/>
      <c r="O26" s="39">
        <v>27.3</v>
      </c>
      <c r="P26" s="39"/>
      <c r="Q26" s="39">
        <v>3.21</v>
      </c>
      <c r="R26" s="39"/>
      <c r="S26" s="24"/>
      <c r="T26" s="39"/>
      <c r="U26" s="39"/>
      <c r="V26" s="39"/>
    </row>
    <row r="27" ht="19.9" customHeight="true" spans="1:22">
      <c r="A27" s="44" t="s">
        <v>256</v>
      </c>
      <c r="B27" s="44" t="s">
        <v>257</v>
      </c>
      <c r="C27" s="44" t="s">
        <v>246</v>
      </c>
      <c r="D27" s="36" t="s">
        <v>270</v>
      </c>
      <c r="E27" s="23" t="s">
        <v>258</v>
      </c>
      <c r="F27" s="24">
        <f t="shared" si="1"/>
        <v>43.77</v>
      </c>
      <c r="G27" s="39"/>
      <c r="H27" s="39"/>
      <c r="I27" s="39"/>
      <c r="J27" s="39"/>
      <c r="K27" s="39"/>
      <c r="L27" s="24"/>
      <c r="M27" s="39"/>
      <c r="N27" s="39"/>
      <c r="O27" s="39"/>
      <c r="P27" s="39"/>
      <c r="Q27" s="39"/>
      <c r="R27" s="39">
        <v>43.77</v>
      </c>
      <c r="S27" s="24"/>
      <c r="T27" s="39"/>
      <c r="U27" s="39"/>
      <c r="V27" s="39"/>
    </row>
    <row r="28" ht="19.9" customHeight="true" spans="1:22">
      <c r="A28" s="34"/>
      <c r="B28" s="34"/>
      <c r="C28" s="34"/>
      <c r="D28" s="38" t="s">
        <v>165</v>
      </c>
      <c r="E28" s="38" t="s">
        <v>166</v>
      </c>
      <c r="F28" s="22">
        <f t="shared" si="1"/>
        <v>409.9</v>
      </c>
      <c r="G28" s="22">
        <f t="shared" si="8"/>
        <v>297.83</v>
      </c>
      <c r="H28" s="22">
        <f t="shared" ref="H28:R28" si="10">SUM(H29:H32)</f>
        <v>111.38</v>
      </c>
      <c r="I28" s="22">
        <f t="shared" si="10"/>
        <v>5.18</v>
      </c>
      <c r="J28" s="22">
        <f t="shared" si="10"/>
        <v>114.31</v>
      </c>
      <c r="K28" s="22">
        <f t="shared" si="10"/>
        <v>66.96</v>
      </c>
      <c r="L28" s="22">
        <f>SUM(M28:Q28)</f>
        <v>71.77</v>
      </c>
      <c r="M28" s="22">
        <f t="shared" si="10"/>
        <v>46.61</v>
      </c>
      <c r="N28" s="22">
        <f t="shared" si="10"/>
        <v>0</v>
      </c>
      <c r="O28" s="22">
        <f t="shared" si="10"/>
        <v>22.51</v>
      </c>
      <c r="P28" s="22">
        <f t="shared" si="10"/>
        <v>0</v>
      </c>
      <c r="Q28" s="22">
        <f t="shared" si="10"/>
        <v>2.65</v>
      </c>
      <c r="R28" s="22">
        <f t="shared" si="10"/>
        <v>35.74</v>
      </c>
      <c r="S28" s="22">
        <v>4.56</v>
      </c>
      <c r="T28" s="22"/>
      <c r="U28" s="22"/>
      <c r="V28" s="22">
        <f>SUM(V29:V32)</f>
        <v>4.56</v>
      </c>
    </row>
    <row r="29" ht="19.9" customHeight="true" spans="1:22">
      <c r="A29" s="44" t="s">
        <v>251</v>
      </c>
      <c r="B29" s="44" t="s">
        <v>252</v>
      </c>
      <c r="C29" s="44" t="s">
        <v>262</v>
      </c>
      <c r="D29" s="36" t="s">
        <v>271</v>
      </c>
      <c r="E29" s="23" t="s">
        <v>263</v>
      </c>
      <c r="F29" s="24">
        <f t="shared" si="1"/>
        <v>302.39</v>
      </c>
      <c r="G29" s="39">
        <f t="shared" si="8"/>
        <v>297.83</v>
      </c>
      <c r="H29" s="39">
        <v>111.38</v>
      </c>
      <c r="I29" s="39">
        <v>5.18</v>
      </c>
      <c r="J29" s="39">
        <v>114.31</v>
      </c>
      <c r="K29" s="39">
        <v>66.96</v>
      </c>
      <c r="L29" s="24"/>
      <c r="M29" s="39"/>
      <c r="N29" s="39"/>
      <c r="O29" s="39"/>
      <c r="P29" s="39"/>
      <c r="Q29" s="39"/>
      <c r="R29" s="39"/>
      <c r="S29" s="24">
        <v>4.56</v>
      </c>
      <c r="T29" s="39"/>
      <c r="U29" s="39"/>
      <c r="V29" s="39">
        <v>4.56</v>
      </c>
    </row>
    <row r="30" ht="19.9" customHeight="true" spans="1:22">
      <c r="A30" s="44" t="s">
        <v>244</v>
      </c>
      <c r="B30" s="44" t="s">
        <v>245</v>
      </c>
      <c r="C30" s="44" t="s">
        <v>245</v>
      </c>
      <c r="D30" s="36" t="s">
        <v>271</v>
      </c>
      <c r="E30" s="23" t="s">
        <v>254</v>
      </c>
      <c r="F30" s="24">
        <f t="shared" si="1"/>
        <v>46.609939</v>
      </c>
      <c r="G30" s="39"/>
      <c r="H30" s="39"/>
      <c r="I30" s="39"/>
      <c r="J30" s="39"/>
      <c r="K30" s="39"/>
      <c r="L30" s="24">
        <v>46.609939</v>
      </c>
      <c r="M30" s="39">
        <v>46.61</v>
      </c>
      <c r="N30" s="39"/>
      <c r="O30" s="39"/>
      <c r="P30" s="39"/>
      <c r="Q30" s="39"/>
      <c r="R30" s="39"/>
      <c r="S30" s="24"/>
      <c r="T30" s="39"/>
      <c r="U30" s="39"/>
      <c r="V30" s="39"/>
    </row>
    <row r="31" ht="19.9" customHeight="true" spans="1:22">
      <c r="A31" s="44" t="s">
        <v>244</v>
      </c>
      <c r="B31" s="44" t="s">
        <v>249</v>
      </c>
      <c r="C31" s="44" t="s">
        <v>249</v>
      </c>
      <c r="D31" s="36" t="s">
        <v>271</v>
      </c>
      <c r="E31" s="23" t="s">
        <v>255</v>
      </c>
      <c r="F31" s="24">
        <f t="shared" si="1"/>
        <v>25.158774</v>
      </c>
      <c r="G31" s="39"/>
      <c r="H31" s="39"/>
      <c r="I31" s="39"/>
      <c r="J31" s="39"/>
      <c r="K31" s="39"/>
      <c r="L31" s="24">
        <v>25.158774</v>
      </c>
      <c r="M31" s="39"/>
      <c r="N31" s="39"/>
      <c r="O31" s="39">
        <v>22.51</v>
      </c>
      <c r="P31" s="39"/>
      <c r="Q31" s="39">
        <v>2.65</v>
      </c>
      <c r="R31" s="39"/>
      <c r="S31" s="24"/>
      <c r="T31" s="39"/>
      <c r="U31" s="39"/>
      <c r="V31" s="39"/>
    </row>
    <row r="32" ht="19.9" customHeight="true" spans="1:22">
      <c r="A32" s="44" t="s">
        <v>256</v>
      </c>
      <c r="B32" s="44" t="s">
        <v>257</v>
      </c>
      <c r="C32" s="44" t="s">
        <v>246</v>
      </c>
      <c r="D32" s="36" t="s">
        <v>271</v>
      </c>
      <c r="E32" s="23" t="s">
        <v>258</v>
      </c>
      <c r="F32" s="24">
        <f t="shared" si="1"/>
        <v>35.74</v>
      </c>
      <c r="G32" s="39"/>
      <c r="H32" s="39"/>
      <c r="I32" s="39"/>
      <c r="J32" s="39"/>
      <c r="K32" s="39"/>
      <c r="L32" s="24"/>
      <c r="M32" s="39"/>
      <c r="N32" s="39"/>
      <c r="O32" s="39"/>
      <c r="P32" s="39"/>
      <c r="Q32" s="39"/>
      <c r="R32" s="39">
        <v>35.74</v>
      </c>
      <c r="S32" s="24"/>
      <c r="T32" s="39"/>
      <c r="U32" s="39"/>
      <c r="V32" s="39"/>
    </row>
    <row r="33" ht="19.9" customHeight="true" spans="1:22">
      <c r="A33" s="34"/>
      <c r="B33" s="34"/>
      <c r="C33" s="34"/>
      <c r="D33" s="38" t="s">
        <v>167</v>
      </c>
      <c r="E33" s="38" t="s">
        <v>168</v>
      </c>
      <c r="F33" s="22">
        <f t="shared" si="1"/>
        <v>321.87</v>
      </c>
      <c r="G33" s="22">
        <f>SUM(H33:K33)</f>
        <v>236.95</v>
      </c>
      <c r="H33" s="22">
        <f t="shared" ref="H33:R33" si="11">SUM(H34:H37)</f>
        <v>87.32</v>
      </c>
      <c r="I33" s="22">
        <f t="shared" si="11"/>
        <v>0.39</v>
      </c>
      <c r="J33" s="22">
        <f t="shared" si="11"/>
        <v>94.82</v>
      </c>
      <c r="K33" s="22">
        <f t="shared" si="11"/>
        <v>54.42</v>
      </c>
      <c r="L33" s="22">
        <f>SUM(M33:Q33)</f>
        <v>56.49</v>
      </c>
      <c r="M33" s="22">
        <f t="shared" si="11"/>
        <v>36.69</v>
      </c>
      <c r="N33" s="22">
        <f t="shared" si="11"/>
        <v>0</v>
      </c>
      <c r="O33" s="22">
        <f t="shared" si="11"/>
        <v>17.72</v>
      </c>
      <c r="P33" s="22">
        <f t="shared" si="11"/>
        <v>0</v>
      </c>
      <c r="Q33" s="22">
        <f t="shared" si="11"/>
        <v>2.08</v>
      </c>
      <c r="R33" s="22">
        <f t="shared" si="11"/>
        <v>28.43</v>
      </c>
      <c r="S33" s="22"/>
      <c r="T33" s="22"/>
      <c r="U33" s="22"/>
      <c r="V33" s="22"/>
    </row>
    <row r="34" ht="19.9" customHeight="true" spans="1:22">
      <c r="A34" s="44" t="s">
        <v>251</v>
      </c>
      <c r="B34" s="44" t="s">
        <v>252</v>
      </c>
      <c r="C34" s="44" t="s">
        <v>262</v>
      </c>
      <c r="D34" s="36" t="s">
        <v>272</v>
      </c>
      <c r="E34" s="23" t="s">
        <v>263</v>
      </c>
      <c r="F34" s="24">
        <f t="shared" si="1"/>
        <v>236.95</v>
      </c>
      <c r="G34" s="39">
        <f>SUM(H34:K34)</f>
        <v>236.95</v>
      </c>
      <c r="H34" s="39">
        <v>87.32</v>
      </c>
      <c r="I34" s="62">
        <f>0.38+0.01</f>
        <v>0.39</v>
      </c>
      <c r="J34" s="39">
        <v>94.82</v>
      </c>
      <c r="K34" s="39">
        <v>54.42</v>
      </c>
      <c r="L34" s="24"/>
      <c r="M34" s="39"/>
      <c r="N34" s="39"/>
      <c r="O34" s="39"/>
      <c r="P34" s="39"/>
      <c r="Q34" s="39"/>
      <c r="R34" s="39"/>
      <c r="S34" s="24"/>
      <c r="T34" s="39"/>
      <c r="U34" s="39"/>
      <c r="V34" s="39"/>
    </row>
    <row r="35" ht="19.9" customHeight="true" spans="1:22">
      <c r="A35" s="44" t="s">
        <v>244</v>
      </c>
      <c r="B35" s="44" t="s">
        <v>245</v>
      </c>
      <c r="C35" s="44" t="s">
        <v>245</v>
      </c>
      <c r="D35" s="36" t="s">
        <v>272</v>
      </c>
      <c r="E35" s="23" t="s">
        <v>254</v>
      </c>
      <c r="F35" s="24">
        <f t="shared" si="1"/>
        <v>36.686918</v>
      </c>
      <c r="G35" s="39"/>
      <c r="H35" s="39"/>
      <c r="I35" s="39"/>
      <c r="J35" s="39"/>
      <c r="K35" s="39"/>
      <c r="L35" s="24">
        <v>36.686918</v>
      </c>
      <c r="M35" s="39">
        <v>36.69</v>
      </c>
      <c r="N35" s="39"/>
      <c r="O35" s="39"/>
      <c r="P35" s="39"/>
      <c r="Q35" s="39"/>
      <c r="R35" s="39"/>
      <c r="S35" s="24"/>
      <c r="T35" s="39"/>
      <c r="U35" s="39"/>
      <c r="V35" s="39"/>
    </row>
    <row r="36" ht="19.9" customHeight="true" spans="1:22">
      <c r="A36" s="44" t="s">
        <v>244</v>
      </c>
      <c r="B36" s="44" t="s">
        <v>249</v>
      </c>
      <c r="C36" s="44" t="s">
        <v>249</v>
      </c>
      <c r="D36" s="36" t="s">
        <v>272</v>
      </c>
      <c r="E36" s="23" t="s">
        <v>255</v>
      </c>
      <c r="F36" s="24">
        <f t="shared" si="1"/>
        <v>19.802598</v>
      </c>
      <c r="G36" s="39"/>
      <c r="H36" s="39"/>
      <c r="I36" s="39"/>
      <c r="J36" s="39"/>
      <c r="K36" s="39"/>
      <c r="L36" s="24">
        <v>19.802598</v>
      </c>
      <c r="M36" s="39"/>
      <c r="N36" s="39"/>
      <c r="O36" s="39">
        <v>17.72</v>
      </c>
      <c r="P36" s="39"/>
      <c r="Q36" s="39">
        <v>2.08</v>
      </c>
      <c r="R36" s="39"/>
      <c r="S36" s="24"/>
      <c r="T36" s="39"/>
      <c r="U36" s="39"/>
      <c r="V36" s="39"/>
    </row>
    <row r="37" ht="19.9" customHeight="true" spans="1:22">
      <c r="A37" s="44" t="s">
        <v>256</v>
      </c>
      <c r="B37" s="44" t="s">
        <v>257</v>
      </c>
      <c r="C37" s="44" t="s">
        <v>246</v>
      </c>
      <c r="D37" s="36" t="s">
        <v>272</v>
      </c>
      <c r="E37" s="23" t="s">
        <v>258</v>
      </c>
      <c r="F37" s="24">
        <f t="shared" si="1"/>
        <v>28.43</v>
      </c>
      <c r="G37" s="39"/>
      <c r="H37" s="39"/>
      <c r="I37" s="39"/>
      <c r="J37" s="39"/>
      <c r="K37" s="39"/>
      <c r="L37" s="24"/>
      <c r="M37" s="39"/>
      <c r="N37" s="39"/>
      <c r="O37" s="39"/>
      <c r="P37" s="39"/>
      <c r="Q37" s="39"/>
      <c r="R37" s="39">
        <v>28.43</v>
      </c>
      <c r="S37" s="24"/>
      <c r="T37" s="39"/>
      <c r="U37" s="39"/>
      <c r="V37" s="39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true"/>
  <pageMargins left="0.0784722222222222" right="0.0784722222222222" top="0.275" bottom="0.275" header="0" footer="0"/>
  <pageSetup paperSize="9" scale="95" orientation="landscape" horizontalDpi="600"/>
  <headerFooter>
    <oddFooter>&amp;C第 &amp;P 页，共 &amp;N 页</oddFooter>
  </headerFooter>
  <ignoredErrors>
    <ignoredError sqref="S7 L6:L8" formula="true"/>
    <ignoredError sqref="H23:K23 M23:R23 H28:K28" formulaRange="true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workbookViewId="0">
      <selection activeCell="J24" sqref="J24"/>
    </sheetView>
  </sheetViews>
  <sheetFormatPr defaultColWidth="10" defaultRowHeight="13.5"/>
  <cols>
    <col min="1" max="1" width="4.75" customWidth="true"/>
    <col min="2" max="2" width="5.83333333333333" customWidth="true"/>
    <col min="3" max="3" width="7.6" customWidth="true"/>
    <col min="4" max="4" width="12.4833333333333" customWidth="true"/>
    <col min="5" max="5" width="29.85" customWidth="true"/>
    <col min="6" max="6" width="16.4166666666667" customWidth="true"/>
    <col min="7" max="7" width="13.4333333333333" customWidth="true"/>
    <col min="8" max="8" width="11.1333333333333" customWidth="true"/>
    <col min="9" max="9" width="12.075" customWidth="true"/>
    <col min="10" max="10" width="11.9416666666667" customWidth="true"/>
    <col min="11" max="11" width="11.5333333333333" customWidth="true"/>
    <col min="12" max="12" width="9.76666666666667" customWidth="true"/>
  </cols>
  <sheetData>
    <row r="1" ht="14.3" customHeight="true" spans="1:11">
      <c r="A1" s="1"/>
      <c r="K1" s="37" t="s">
        <v>426</v>
      </c>
    </row>
    <row r="2" ht="40.7" customHeight="true" spans="1:11">
      <c r="A2" s="32" t="s">
        <v>17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ht="15.8" customHeight="true" spans="1:11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4" t="s">
        <v>32</v>
      </c>
      <c r="K3" s="14"/>
    </row>
    <row r="4" ht="20.35" customHeight="true" spans="1:11">
      <c r="A4" s="33" t="s">
        <v>223</v>
      </c>
      <c r="B4" s="33"/>
      <c r="C4" s="33"/>
      <c r="D4" s="33" t="s">
        <v>224</v>
      </c>
      <c r="E4" s="33" t="s">
        <v>225</v>
      </c>
      <c r="F4" s="33" t="s">
        <v>427</v>
      </c>
      <c r="G4" s="33" t="s">
        <v>428</v>
      </c>
      <c r="H4" s="33" t="s">
        <v>429</v>
      </c>
      <c r="I4" s="33" t="s">
        <v>430</v>
      </c>
      <c r="J4" s="33" t="s">
        <v>431</v>
      </c>
      <c r="K4" s="33" t="s">
        <v>432</v>
      </c>
    </row>
    <row r="5" ht="20.35" customHeight="true" spans="1:11">
      <c r="A5" s="33" t="s">
        <v>241</v>
      </c>
      <c r="B5" s="33" t="s">
        <v>242</v>
      </c>
      <c r="C5" s="33" t="s">
        <v>243</v>
      </c>
      <c r="D5" s="33"/>
      <c r="E5" s="33"/>
      <c r="F5" s="33"/>
      <c r="G5" s="33"/>
      <c r="H5" s="33"/>
      <c r="I5" s="33"/>
      <c r="J5" s="33"/>
      <c r="K5" s="33"/>
    </row>
    <row r="6" ht="19.9" customHeight="true" spans="1:11">
      <c r="A6" s="34"/>
      <c r="B6" s="34"/>
      <c r="C6" s="34"/>
      <c r="D6" s="34"/>
      <c r="E6" s="34" t="s">
        <v>137</v>
      </c>
      <c r="F6" s="22">
        <f>SUM(G6:J6)</f>
        <v>1547.868564</v>
      </c>
      <c r="G6" s="22">
        <f>G7</f>
        <v>3.926</v>
      </c>
      <c r="H6" s="22"/>
      <c r="I6" s="22"/>
      <c r="J6" s="22">
        <v>1543.942564</v>
      </c>
      <c r="K6" s="22"/>
    </row>
    <row r="7" ht="19.9" customHeight="true" spans="1:11">
      <c r="A7" s="34"/>
      <c r="B7" s="34"/>
      <c r="C7" s="34"/>
      <c r="D7" s="21" t="s">
        <v>155</v>
      </c>
      <c r="E7" s="21" t="s">
        <v>156</v>
      </c>
      <c r="F7" s="22">
        <f>F8+F11+F13+F16+F18</f>
        <v>1547.864964</v>
      </c>
      <c r="G7" s="22">
        <f>G8+G11+G13+G16+G18</f>
        <v>3.926</v>
      </c>
      <c r="H7" s="22"/>
      <c r="I7" s="22"/>
      <c r="J7" s="22">
        <f>J8+J11+J13+J16+J18</f>
        <v>1543.938964</v>
      </c>
      <c r="K7" s="22"/>
    </row>
    <row r="8" ht="19.9" customHeight="true" spans="1:11">
      <c r="A8" s="34"/>
      <c r="B8" s="34"/>
      <c r="C8" s="34"/>
      <c r="D8" s="38" t="s">
        <v>157</v>
      </c>
      <c r="E8" s="38" t="s">
        <v>158</v>
      </c>
      <c r="F8" s="22">
        <f>SUM(G8:J8)</f>
        <v>1254.708964</v>
      </c>
      <c r="G8" s="22">
        <f>G10</f>
        <v>1.66</v>
      </c>
      <c r="H8" s="22"/>
      <c r="I8" s="22"/>
      <c r="J8" s="22">
        <v>1253.048964</v>
      </c>
      <c r="K8" s="22"/>
    </row>
    <row r="9" ht="19.9" customHeight="true" spans="1:11">
      <c r="A9" s="44" t="s">
        <v>244</v>
      </c>
      <c r="B9" s="44" t="s">
        <v>245</v>
      </c>
      <c r="C9" s="44" t="s">
        <v>246</v>
      </c>
      <c r="D9" s="36" t="s">
        <v>247</v>
      </c>
      <c r="E9" s="23" t="s">
        <v>248</v>
      </c>
      <c r="F9" s="24">
        <f>SUM(G9:J9)</f>
        <v>1253.05</v>
      </c>
      <c r="G9" s="39"/>
      <c r="H9" s="39"/>
      <c r="I9" s="39"/>
      <c r="J9" s="39">
        <v>1253.05</v>
      </c>
      <c r="K9" s="39"/>
    </row>
    <row r="10" ht="19.9" customHeight="true" spans="1:11">
      <c r="A10" s="44" t="s">
        <v>244</v>
      </c>
      <c r="B10" s="44" t="s">
        <v>245</v>
      </c>
      <c r="C10" s="44" t="s">
        <v>249</v>
      </c>
      <c r="D10" s="36" t="s">
        <v>247</v>
      </c>
      <c r="E10" s="23" t="s">
        <v>250</v>
      </c>
      <c r="F10" s="24">
        <f t="shared" ref="F10:F19" si="0">SUM(G10:J10)</f>
        <v>1.66</v>
      </c>
      <c r="G10" s="39">
        <v>1.66</v>
      </c>
      <c r="H10" s="39"/>
      <c r="I10" s="39"/>
      <c r="J10" s="39"/>
      <c r="K10" s="39"/>
    </row>
    <row r="11" ht="19.9" customHeight="true" spans="1:11">
      <c r="A11" s="34"/>
      <c r="B11" s="34"/>
      <c r="C11" s="34"/>
      <c r="D11" s="38" t="s">
        <v>161</v>
      </c>
      <c r="E11" s="38" t="s">
        <v>162</v>
      </c>
      <c r="F11" s="22">
        <f t="shared" si="0"/>
        <v>30.18</v>
      </c>
      <c r="G11" s="22"/>
      <c r="H11" s="22"/>
      <c r="I11" s="22"/>
      <c r="J11" s="22">
        <f>J12</f>
        <v>30.18</v>
      </c>
      <c r="K11" s="22"/>
    </row>
    <row r="12" ht="19.9" customHeight="true" spans="1:11">
      <c r="A12" s="44" t="s">
        <v>244</v>
      </c>
      <c r="B12" s="44" t="s">
        <v>245</v>
      </c>
      <c r="C12" s="44" t="s">
        <v>257</v>
      </c>
      <c r="D12" s="36" t="s">
        <v>268</v>
      </c>
      <c r="E12" s="23" t="s">
        <v>269</v>
      </c>
      <c r="F12" s="24">
        <f t="shared" si="0"/>
        <v>30.18</v>
      </c>
      <c r="G12" s="39"/>
      <c r="H12" s="39"/>
      <c r="I12" s="39"/>
      <c r="J12" s="39">
        <v>30.18</v>
      </c>
      <c r="K12" s="39"/>
    </row>
    <row r="13" ht="19.9" customHeight="true" spans="1:11">
      <c r="A13" s="34"/>
      <c r="B13" s="34"/>
      <c r="C13" s="34"/>
      <c r="D13" s="38" t="s">
        <v>163</v>
      </c>
      <c r="E13" s="38" t="s">
        <v>164</v>
      </c>
      <c r="F13" s="22">
        <f t="shared" si="0"/>
        <v>124.76</v>
      </c>
      <c r="G13" s="22">
        <v>1.51</v>
      </c>
      <c r="H13" s="22"/>
      <c r="I13" s="22"/>
      <c r="J13" s="22">
        <f>J14</f>
        <v>123.25</v>
      </c>
      <c r="K13" s="22"/>
    </row>
    <row r="14" ht="19.9" customHeight="true" spans="1:11">
      <c r="A14" s="44" t="s">
        <v>244</v>
      </c>
      <c r="B14" s="44" t="s">
        <v>245</v>
      </c>
      <c r="C14" s="44" t="s">
        <v>257</v>
      </c>
      <c r="D14" s="36" t="s">
        <v>270</v>
      </c>
      <c r="E14" s="23" t="s">
        <v>269</v>
      </c>
      <c r="F14" s="24">
        <f t="shared" si="0"/>
        <v>123.25</v>
      </c>
      <c r="G14" s="39"/>
      <c r="H14" s="39"/>
      <c r="I14" s="39"/>
      <c r="J14" s="39">
        <v>123.25</v>
      </c>
      <c r="K14" s="39"/>
    </row>
    <row r="15" ht="19.9" customHeight="true" spans="1:11">
      <c r="A15" s="44" t="s">
        <v>244</v>
      </c>
      <c r="B15" s="44" t="s">
        <v>249</v>
      </c>
      <c r="C15" s="44" t="s">
        <v>249</v>
      </c>
      <c r="D15" s="36" t="s">
        <v>270</v>
      </c>
      <c r="E15" s="23" t="s">
        <v>255</v>
      </c>
      <c r="F15" s="24">
        <f t="shared" si="0"/>
        <v>1.51</v>
      </c>
      <c r="G15" s="39">
        <v>1.51</v>
      </c>
      <c r="H15" s="39"/>
      <c r="I15" s="39"/>
      <c r="J15" s="39"/>
      <c r="K15" s="39"/>
    </row>
    <row r="16" ht="19.9" customHeight="true" spans="1:11">
      <c r="A16" s="34"/>
      <c r="B16" s="34"/>
      <c r="C16" s="34"/>
      <c r="D16" s="38" t="s">
        <v>165</v>
      </c>
      <c r="E16" s="38" t="s">
        <v>166</v>
      </c>
      <c r="F16" s="22">
        <f t="shared" si="0"/>
        <v>132.946</v>
      </c>
      <c r="G16" s="22">
        <v>0.756</v>
      </c>
      <c r="H16" s="22"/>
      <c r="I16" s="22"/>
      <c r="J16" s="22">
        <f>J17</f>
        <v>132.19</v>
      </c>
      <c r="K16" s="22"/>
    </row>
    <row r="17" ht="19.9" customHeight="true" spans="1:11">
      <c r="A17" s="44" t="s">
        <v>244</v>
      </c>
      <c r="B17" s="44" t="s">
        <v>245</v>
      </c>
      <c r="C17" s="44" t="s">
        <v>257</v>
      </c>
      <c r="D17" s="36" t="s">
        <v>271</v>
      </c>
      <c r="E17" s="23" t="s">
        <v>269</v>
      </c>
      <c r="F17" s="24">
        <f t="shared" si="0"/>
        <v>132.95</v>
      </c>
      <c r="G17" s="39">
        <v>0.76</v>
      </c>
      <c r="H17" s="39"/>
      <c r="I17" s="39"/>
      <c r="J17" s="62">
        <f>132.2-0.01</f>
        <v>132.19</v>
      </c>
      <c r="K17" s="39"/>
    </row>
    <row r="18" ht="19.9" customHeight="true" spans="1:11">
      <c r="A18" s="34"/>
      <c r="B18" s="34"/>
      <c r="C18" s="34"/>
      <c r="D18" s="38" t="s">
        <v>167</v>
      </c>
      <c r="E18" s="38" t="s">
        <v>168</v>
      </c>
      <c r="F18" s="22">
        <f t="shared" si="0"/>
        <v>5.27</v>
      </c>
      <c r="G18" s="22"/>
      <c r="H18" s="22"/>
      <c r="I18" s="22"/>
      <c r="J18" s="22">
        <f>J19</f>
        <v>5.27</v>
      </c>
      <c r="K18" s="22"/>
    </row>
    <row r="19" ht="19.9" customHeight="true" spans="1:11">
      <c r="A19" s="44" t="s">
        <v>244</v>
      </c>
      <c r="B19" s="44" t="s">
        <v>245</v>
      </c>
      <c r="C19" s="44" t="s">
        <v>257</v>
      </c>
      <c r="D19" s="36" t="s">
        <v>272</v>
      </c>
      <c r="E19" s="23" t="s">
        <v>269</v>
      </c>
      <c r="F19" s="24">
        <f t="shared" si="0"/>
        <v>5.27</v>
      </c>
      <c r="G19" s="39"/>
      <c r="H19" s="39"/>
      <c r="I19" s="39"/>
      <c r="J19" s="39">
        <v>5.27</v>
      </c>
      <c r="K19" s="39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  <ignoredErrors>
    <ignoredError sqref="J17" formula="true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9"/>
  <sheetViews>
    <sheetView workbookViewId="0">
      <selection activeCell="K6" sqref="K6"/>
    </sheetView>
  </sheetViews>
  <sheetFormatPr defaultColWidth="10" defaultRowHeight="13.5"/>
  <cols>
    <col min="1" max="1" width="4.75" customWidth="true"/>
    <col min="2" max="2" width="5.425" customWidth="true"/>
    <col min="3" max="3" width="5.975" customWidth="true"/>
    <col min="4" max="4" width="9.76666666666667" customWidth="true"/>
    <col min="5" max="5" width="20.0833333333333" customWidth="true"/>
    <col min="6" max="6" width="7.775" customWidth="true"/>
    <col min="7" max="18" width="7.69166666666667" customWidth="true"/>
    <col min="19" max="19" width="9.76666666666667" customWidth="true"/>
  </cols>
  <sheetData>
    <row r="1" ht="14.3" customHeight="true" spans="1:18">
      <c r="A1" s="1"/>
      <c r="Q1" s="37" t="s">
        <v>433</v>
      </c>
      <c r="R1" s="37"/>
    </row>
    <row r="2" ht="35.4" customHeight="true" spans="1:18">
      <c r="A2" s="32" t="s">
        <v>18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ht="21.1" customHeight="true" spans="1:18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4" t="s">
        <v>32</v>
      </c>
      <c r="R3" s="14"/>
    </row>
    <row r="4" ht="21.1" customHeight="true" spans="1:18">
      <c r="A4" s="33" t="s">
        <v>223</v>
      </c>
      <c r="B4" s="33"/>
      <c r="C4" s="33"/>
      <c r="D4" s="33" t="s">
        <v>224</v>
      </c>
      <c r="E4" s="33" t="s">
        <v>225</v>
      </c>
      <c r="F4" s="33" t="s">
        <v>427</v>
      </c>
      <c r="G4" s="33" t="s">
        <v>434</v>
      </c>
      <c r="H4" s="33" t="s">
        <v>435</v>
      </c>
      <c r="I4" s="33" t="s">
        <v>436</v>
      </c>
      <c r="J4" s="33" t="s">
        <v>437</v>
      </c>
      <c r="K4" s="33" t="s">
        <v>438</v>
      </c>
      <c r="L4" s="33" t="s">
        <v>439</v>
      </c>
      <c r="M4" s="33" t="s">
        <v>440</v>
      </c>
      <c r="N4" s="33" t="s">
        <v>429</v>
      </c>
      <c r="O4" s="33" t="s">
        <v>441</v>
      </c>
      <c r="P4" s="33" t="s">
        <v>442</v>
      </c>
      <c r="Q4" s="33" t="s">
        <v>430</v>
      </c>
      <c r="R4" s="33" t="s">
        <v>432</v>
      </c>
    </row>
    <row r="5" ht="18.8" customHeight="true" spans="1:18">
      <c r="A5" s="33" t="s">
        <v>241</v>
      </c>
      <c r="B5" s="33" t="s">
        <v>242</v>
      </c>
      <c r="C5" s="33" t="s">
        <v>243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</row>
    <row r="6" ht="19.9" customHeight="true" spans="1:18">
      <c r="A6" s="34"/>
      <c r="B6" s="34"/>
      <c r="C6" s="34"/>
      <c r="D6" s="34"/>
      <c r="E6" s="34" t="s">
        <v>137</v>
      </c>
      <c r="F6" s="22">
        <f t="shared" ref="F6:K6" si="0">F7</f>
        <v>1547.866564</v>
      </c>
      <c r="G6" s="22"/>
      <c r="H6" s="22">
        <f t="shared" si="0"/>
        <v>1543.942564</v>
      </c>
      <c r="I6" s="22"/>
      <c r="J6" s="22"/>
      <c r="K6" s="22">
        <f t="shared" si="0"/>
        <v>3.924</v>
      </c>
      <c r="L6" s="22"/>
      <c r="M6" s="22"/>
      <c r="N6" s="22"/>
      <c r="O6" s="22"/>
      <c r="P6" s="22"/>
      <c r="Q6" s="22"/>
      <c r="R6" s="22"/>
    </row>
    <row r="7" ht="19.9" customHeight="true" spans="1:18">
      <c r="A7" s="34"/>
      <c r="B7" s="34"/>
      <c r="C7" s="34"/>
      <c r="D7" s="21" t="s">
        <v>155</v>
      </c>
      <c r="E7" s="21" t="s">
        <v>156</v>
      </c>
      <c r="F7" s="22">
        <f>F8+F11+F13+F16+F18</f>
        <v>1547.866564</v>
      </c>
      <c r="G7" s="22"/>
      <c r="H7" s="22">
        <f>H8+H11+H13+H16+H18</f>
        <v>1543.942564</v>
      </c>
      <c r="I7" s="22"/>
      <c r="J7" s="22"/>
      <c r="K7" s="22">
        <f>K8+K11+K13+K16+K18</f>
        <v>3.924</v>
      </c>
      <c r="L7" s="22"/>
      <c r="M7" s="22"/>
      <c r="N7" s="22"/>
      <c r="O7" s="22"/>
      <c r="P7" s="22"/>
      <c r="Q7" s="22"/>
      <c r="R7" s="22"/>
    </row>
    <row r="8" ht="19.9" customHeight="true" spans="1:18">
      <c r="A8" s="34"/>
      <c r="B8" s="34"/>
      <c r="C8" s="34"/>
      <c r="D8" s="38" t="s">
        <v>157</v>
      </c>
      <c r="E8" s="38" t="s">
        <v>158</v>
      </c>
      <c r="F8" s="22">
        <v>1254.704964</v>
      </c>
      <c r="G8" s="22"/>
      <c r="H8" s="22">
        <v>1253.048964</v>
      </c>
      <c r="I8" s="22"/>
      <c r="J8" s="22"/>
      <c r="K8" s="22">
        <v>1.656</v>
      </c>
      <c r="L8" s="22"/>
      <c r="M8" s="22"/>
      <c r="N8" s="22"/>
      <c r="O8" s="22"/>
      <c r="P8" s="22"/>
      <c r="Q8" s="22"/>
      <c r="R8" s="22"/>
    </row>
    <row r="9" ht="19.9" customHeight="true" spans="1:18">
      <c r="A9" s="44" t="s">
        <v>244</v>
      </c>
      <c r="B9" s="44" t="s">
        <v>245</v>
      </c>
      <c r="C9" s="44" t="s">
        <v>246</v>
      </c>
      <c r="D9" s="36" t="s">
        <v>247</v>
      </c>
      <c r="E9" s="23" t="s">
        <v>248</v>
      </c>
      <c r="F9" s="24">
        <v>1253.048964</v>
      </c>
      <c r="G9" s="39"/>
      <c r="H9" s="39">
        <v>1253.048964</v>
      </c>
      <c r="I9" s="39"/>
      <c r="J9" s="39"/>
      <c r="K9" s="39"/>
      <c r="L9" s="39"/>
      <c r="M9" s="39"/>
      <c r="N9" s="39"/>
      <c r="O9" s="39"/>
      <c r="P9" s="39"/>
      <c r="Q9" s="39"/>
      <c r="R9" s="39"/>
    </row>
    <row r="10" ht="19.9" customHeight="true" spans="1:18">
      <c r="A10" s="44" t="s">
        <v>244</v>
      </c>
      <c r="B10" s="44" t="s">
        <v>245</v>
      </c>
      <c r="C10" s="44" t="s">
        <v>249</v>
      </c>
      <c r="D10" s="36" t="s">
        <v>247</v>
      </c>
      <c r="E10" s="23" t="s">
        <v>250</v>
      </c>
      <c r="F10" s="24">
        <v>1.656</v>
      </c>
      <c r="G10" s="39"/>
      <c r="H10" s="39"/>
      <c r="I10" s="39"/>
      <c r="J10" s="39"/>
      <c r="K10" s="39">
        <v>1.656</v>
      </c>
      <c r="L10" s="39"/>
      <c r="M10" s="39"/>
      <c r="N10" s="39"/>
      <c r="O10" s="39"/>
      <c r="P10" s="39"/>
      <c r="Q10" s="39"/>
      <c r="R10" s="39"/>
    </row>
    <row r="11" ht="19.9" customHeight="true" spans="1:18">
      <c r="A11" s="34"/>
      <c r="B11" s="34"/>
      <c r="C11" s="34"/>
      <c r="D11" s="38" t="s">
        <v>161</v>
      </c>
      <c r="E11" s="38" t="s">
        <v>162</v>
      </c>
      <c r="F11" s="22">
        <v>30.1848</v>
      </c>
      <c r="G11" s="22"/>
      <c r="H11" s="22">
        <v>30.1848</v>
      </c>
      <c r="I11" s="22"/>
      <c r="J11" s="22"/>
      <c r="K11" s="22"/>
      <c r="L11" s="22"/>
      <c r="M11" s="22"/>
      <c r="N11" s="22"/>
      <c r="O11" s="22"/>
      <c r="P11" s="22"/>
      <c r="Q11" s="22"/>
      <c r="R11" s="22"/>
    </row>
    <row r="12" ht="19.9" customHeight="true" spans="1:18">
      <c r="A12" s="44" t="s">
        <v>244</v>
      </c>
      <c r="B12" s="44" t="s">
        <v>245</v>
      </c>
      <c r="C12" s="44" t="s">
        <v>257</v>
      </c>
      <c r="D12" s="36" t="s">
        <v>268</v>
      </c>
      <c r="E12" s="23" t="s">
        <v>269</v>
      </c>
      <c r="F12" s="24">
        <v>30.1848</v>
      </c>
      <c r="G12" s="39"/>
      <c r="H12" s="39">
        <v>30.1848</v>
      </c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ht="19.9" customHeight="true" spans="1:18">
      <c r="A13" s="34"/>
      <c r="B13" s="34"/>
      <c r="C13" s="34"/>
      <c r="D13" s="38" t="s">
        <v>163</v>
      </c>
      <c r="E13" s="38" t="s">
        <v>164</v>
      </c>
      <c r="F13" s="22">
        <v>124.758</v>
      </c>
      <c r="G13" s="22"/>
      <c r="H13" s="22">
        <v>123.246</v>
      </c>
      <c r="I13" s="22"/>
      <c r="J13" s="22"/>
      <c r="K13" s="22">
        <v>1.512</v>
      </c>
      <c r="L13" s="22"/>
      <c r="M13" s="22"/>
      <c r="N13" s="22"/>
      <c r="O13" s="22"/>
      <c r="P13" s="22"/>
      <c r="Q13" s="22"/>
      <c r="R13" s="22"/>
    </row>
    <row r="14" ht="19.9" customHeight="true" spans="1:18">
      <c r="A14" s="44" t="s">
        <v>244</v>
      </c>
      <c r="B14" s="44" t="s">
        <v>245</v>
      </c>
      <c r="C14" s="44" t="s">
        <v>257</v>
      </c>
      <c r="D14" s="36" t="s">
        <v>270</v>
      </c>
      <c r="E14" s="23" t="s">
        <v>269</v>
      </c>
      <c r="F14" s="24">
        <v>123.246</v>
      </c>
      <c r="G14" s="39"/>
      <c r="H14" s="39">
        <v>123.246</v>
      </c>
      <c r="I14" s="39"/>
      <c r="J14" s="39"/>
      <c r="K14" s="39"/>
      <c r="L14" s="39"/>
      <c r="M14" s="39"/>
      <c r="N14" s="39"/>
      <c r="O14" s="39"/>
      <c r="P14" s="39"/>
      <c r="Q14" s="39"/>
      <c r="R14" s="39"/>
    </row>
    <row r="15" ht="19.9" customHeight="true" spans="1:18">
      <c r="A15" s="44" t="s">
        <v>244</v>
      </c>
      <c r="B15" s="44" t="s">
        <v>249</v>
      </c>
      <c r="C15" s="44" t="s">
        <v>249</v>
      </c>
      <c r="D15" s="36" t="s">
        <v>270</v>
      </c>
      <c r="E15" s="23" t="s">
        <v>255</v>
      </c>
      <c r="F15" s="24">
        <v>1.512</v>
      </c>
      <c r="G15" s="39"/>
      <c r="H15" s="39"/>
      <c r="I15" s="39"/>
      <c r="J15" s="39"/>
      <c r="K15" s="39">
        <v>1.512</v>
      </c>
      <c r="L15" s="39"/>
      <c r="M15" s="39"/>
      <c r="N15" s="39"/>
      <c r="O15" s="39"/>
      <c r="P15" s="39"/>
      <c r="Q15" s="39"/>
      <c r="R15" s="39"/>
    </row>
    <row r="16" ht="19.9" customHeight="true" spans="1:18">
      <c r="A16" s="34"/>
      <c r="B16" s="34"/>
      <c r="C16" s="34"/>
      <c r="D16" s="38" t="s">
        <v>165</v>
      </c>
      <c r="E16" s="38" t="s">
        <v>166</v>
      </c>
      <c r="F16" s="22">
        <v>132.9512</v>
      </c>
      <c r="G16" s="22"/>
      <c r="H16" s="22">
        <v>132.1952</v>
      </c>
      <c r="I16" s="22"/>
      <c r="J16" s="22"/>
      <c r="K16" s="22">
        <v>0.756</v>
      </c>
      <c r="L16" s="22"/>
      <c r="M16" s="22"/>
      <c r="N16" s="22"/>
      <c r="O16" s="22"/>
      <c r="P16" s="22"/>
      <c r="Q16" s="22"/>
      <c r="R16" s="22"/>
    </row>
    <row r="17" ht="19.9" customHeight="true" spans="1:18">
      <c r="A17" s="44" t="s">
        <v>244</v>
      </c>
      <c r="B17" s="44" t="s">
        <v>245</v>
      </c>
      <c r="C17" s="44" t="s">
        <v>257</v>
      </c>
      <c r="D17" s="36" t="s">
        <v>271</v>
      </c>
      <c r="E17" s="23" t="s">
        <v>269</v>
      </c>
      <c r="F17" s="24">
        <v>132.9512</v>
      </c>
      <c r="G17" s="39"/>
      <c r="H17" s="39">
        <v>132.1952</v>
      </c>
      <c r="I17" s="39"/>
      <c r="J17" s="39"/>
      <c r="K17" s="39">
        <v>0.756</v>
      </c>
      <c r="L17" s="39"/>
      <c r="M17" s="39"/>
      <c r="N17" s="39"/>
      <c r="O17" s="39"/>
      <c r="P17" s="39"/>
      <c r="Q17" s="39"/>
      <c r="R17" s="39"/>
    </row>
    <row r="18" ht="19.9" customHeight="true" spans="1:18">
      <c r="A18" s="34"/>
      <c r="B18" s="34"/>
      <c r="C18" s="34"/>
      <c r="D18" s="38" t="s">
        <v>167</v>
      </c>
      <c r="E18" s="38" t="s">
        <v>168</v>
      </c>
      <c r="F18" s="22">
        <v>5.2676</v>
      </c>
      <c r="G18" s="22"/>
      <c r="H18" s="22">
        <v>5.2676</v>
      </c>
      <c r="I18" s="22"/>
      <c r="J18" s="22"/>
      <c r="K18" s="22"/>
      <c r="L18" s="22"/>
      <c r="M18" s="22"/>
      <c r="N18" s="22"/>
      <c r="O18" s="22"/>
      <c r="P18" s="22"/>
      <c r="Q18" s="22"/>
      <c r="R18" s="22"/>
    </row>
    <row r="19" ht="19.9" customHeight="true" spans="1:18">
      <c r="A19" s="44" t="s">
        <v>244</v>
      </c>
      <c r="B19" s="44" t="s">
        <v>245</v>
      </c>
      <c r="C19" s="44" t="s">
        <v>257</v>
      </c>
      <c r="D19" s="36" t="s">
        <v>272</v>
      </c>
      <c r="E19" s="23" t="s">
        <v>269</v>
      </c>
      <c r="F19" s="24">
        <v>5.2676</v>
      </c>
      <c r="G19" s="39"/>
      <c r="H19" s="39">
        <v>5.2676</v>
      </c>
      <c r="I19" s="39"/>
      <c r="J19" s="39"/>
      <c r="K19" s="39"/>
      <c r="L19" s="39"/>
      <c r="M19" s="39"/>
      <c r="N19" s="39"/>
      <c r="O19" s="39"/>
      <c r="P19" s="39"/>
      <c r="Q19" s="39"/>
      <c r="R19" s="39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"/>
  <sheetViews>
    <sheetView tabSelected="1" workbookViewId="0">
      <selection activeCell="W7" sqref="W7"/>
    </sheetView>
  </sheetViews>
  <sheetFormatPr defaultColWidth="10" defaultRowHeight="13.5"/>
  <cols>
    <col min="1" max="1" width="3.66666666666667" customWidth="true"/>
    <col min="2" max="2" width="4.60833333333333" customWidth="true"/>
    <col min="3" max="3" width="5.28333333333333" customWidth="true"/>
    <col min="4" max="4" width="7.05833333333333" customWidth="true"/>
    <col min="5" max="5" width="12.225" customWidth="true"/>
    <col min="6" max="6" width="9.63333333333333" customWidth="true"/>
    <col min="7" max="7" width="8.41666666666667" customWidth="true"/>
    <col min="8" max="17" width="7.175" customWidth="true"/>
    <col min="18" max="18" width="8.55" customWidth="true"/>
    <col min="19" max="20" width="7.175" customWidth="true"/>
    <col min="21" max="21" width="9.76666666666667" customWidth="true"/>
  </cols>
  <sheetData>
    <row r="1" ht="14.3" customHeight="true" spans="1:20">
      <c r="A1" s="1"/>
      <c r="S1" s="37" t="s">
        <v>443</v>
      </c>
      <c r="T1" s="37"/>
    </row>
    <row r="2" ht="31.65" customHeight="true" spans="1:20">
      <c r="A2" s="32" t="s">
        <v>19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ht="21.1" customHeight="true" spans="1:20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4" t="s">
        <v>32</v>
      </c>
      <c r="T3" s="14"/>
    </row>
    <row r="4" ht="24.85" customHeight="true" spans="1:20">
      <c r="A4" s="33" t="s">
        <v>223</v>
      </c>
      <c r="B4" s="33"/>
      <c r="C4" s="33"/>
      <c r="D4" s="33" t="s">
        <v>224</v>
      </c>
      <c r="E4" s="33" t="s">
        <v>225</v>
      </c>
      <c r="F4" s="33" t="s">
        <v>427</v>
      </c>
      <c r="G4" s="33" t="s">
        <v>228</v>
      </c>
      <c r="H4" s="33"/>
      <c r="I4" s="33"/>
      <c r="J4" s="33"/>
      <c r="K4" s="33"/>
      <c r="L4" s="33"/>
      <c r="M4" s="33"/>
      <c r="N4" s="33"/>
      <c r="O4" s="33"/>
      <c r="P4" s="33"/>
      <c r="Q4" s="33"/>
      <c r="R4" s="33" t="s">
        <v>231</v>
      </c>
      <c r="S4" s="33"/>
      <c r="T4" s="33"/>
    </row>
    <row r="5" ht="31.65" customHeight="true" spans="1:20">
      <c r="A5" s="33" t="s">
        <v>241</v>
      </c>
      <c r="B5" s="33" t="s">
        <v>242</v>
      </c>
      <c r="C5" s="33" t="s">
        <v>243</v>
      </c>
      <c r="D5" s="33"/>
      <c r="E5" s="33"/>
      <c r="F5" s="33"/>
      <c r="G5" s="33" t="s">
        <v>137</v>
      </c>
      <c r="H5" s="33" t="s">
        <v>444</v>
      </c>
      <c r="I5" s="33" t="s">
        <v>445</v>
      </c>
      <c r="J5" s="33" t="s">
        <v>446</v>
      </c>
      <c r="K5" s="33" t="s">
        <v>447</v>
      </c>
      <c r="L5" s="33" t="s">
        <v>448</v>
      </c>
      <c r="M5" s="33" t="s">
        <v>449</v>
      </c>
      <c r="N5" s="33" t="s">
        <v>450</v>
      </c>
      <c r="O5" s="33" t="s">
        <v>451</v>
      </c>
      <c r="P5" s="33" t="s">
        <v>452</v>
      </c>
      <c r="Q5" s="33" t="s">
        <v>453</v>
      </c>
      <c r="R5" s="33" t="s">
        <v>137</v>
      </c>
      <c r="S5" s="33" t="s">
        <v>357</v>
      </c>
      <c r="T5" s="33" t="s">
        <v>410</v>
      </c>
    </row>
    <row r="6" ht="19.9" customHeight="true" spans="1:20">
      <c r="A6" s="34"/>
      <c r="B6" s="34"/>
      <c r="C6" s="34"/>
      <c r="D6" s="34"/>
      <c r="E6" s="34" t="s">
        <v>137</v>
      </c>
      <c r="F6" s="61">
        <f>F7</f>
        <v>1615.526</v>
      </c>
      <c r="G6" s="61">
        <f>G7</f>
        <v>1296.87</v>
      </c>
      <c r="H6" s="61">
        <f t="shared" ref="H6:S6" si="0">H7</f>
        <v>857.642</v>
      </c>
      <c r="I6" s="61">
        <f t="shared" si="0"/>
        <v>15</v>
      </c>
      <c r="J6" s="61">
        <f t="shared" si="0"/>
        <v>45</v>
      </c>
      <c r="K6" s="61">
        <f t="shared" si="0"/>
        <v>2.5</v>
      </c>
      <c r="L6" s="61">
        <f t="shared" si="0"/>
        <v>104.87</v>
      </c>
      <c r="M6" s="61">
        <f t="shared" si="0"/>
        <v>15</v>
      </c>
      <c r="N6" s="61">
        <f t="shared" si="0"/>
        <v>0</v>
      </c>
      <c r="O6" s="61">
        <f t="shared" si="0"/>
        <v>45</v>
      </c>
      <c r="P6" s="61">
        <f t="shared" si="0"/>
        <v>40</v>
      </c>
      <c r="Q6" s="61">
        <f t="shared" si="0"/>
        <v>171.858</v>
      </c>
      <c r="R6" s="61">
        <f t="shared" si="0"/>
        <v>318.656</v>
      </c>
      <c r="S6" s="61">
        <f t="shared" si="0"/>
        <v>318.656</v>
      </c>
      <c r="T6" s="61"/>
    </row>
    <row r="7" ht="19.9" customHeight="true" spans="1:20">
      <c r="A7" s="34"/>
      <c r="B7" s="34"/>
      <c r="C7" s="34"/>
      <c r="D7" s="21" t="s">
        <v>155</v>
      </c>
      <c r="E7" s="21" t="s">
        <v>156</v>
      </c>
      <c r="F7" s="61">
        <f>SUM(H7:R7)</f>
        <v>1615.526</v>
      </c>
      <c r="G7" s="61">
        <v>1296.87</v>
      </c>
      <c r="H7" s="61">
        <v>857.642</v>
      </c>
      <c r="I7" s="61">
        <v>15</v>
      </c>
      <c r="J7" s="61">
        <v>45</v>
      </c>
      <c r="K7" s="61">
        <v>2.5</v>
      </c>
      <c r="L7" s="61">
        <v>104.87</v>
      </c>
      <c r="M7" s="61">
        <v>15</v>
      </c>
      <c r="N7" s="61"/>
      <c r="O7" s="61">
        <v>45</v>
      </c>
      <c r="P7" s="61">
        <v>40</v>
      </c>
      <c r="Q7" s="61">
        <v>171.858</v>
      </c>
      <c r="R7" s="61">
        <v>318.656</v>
      </c>
      <c r="S7" s="61">
        <v>318.656</v>
      </c>
      <c r="T7" s="61"/>
    </row>
    <row r="8" ht="19.9" customHeight="true" spans="1:20">
      <c r="A8" s="34"/>
      <c r="B8" s="34"/>
      <c r="C8" s="34"/>
      <c r="D8" s="38" t="s">
        <v>157</v>
      </c>
      <c r="E8" s="38" t="s">
        <v>158</v>
      </c>
      <c r="F8" s="61">
        <f>SUM(G8,R8)</f>
        <v>1296.87</v>
      </c>
      <c r="G8" s="61">
        <v>1296.87</v>
      </c>
      <c r="H8" s="61">
        <v>857.642</v>
      </c>
      <c r="I8" s="61">
        <v>15</v>
      </c>
      <c r="J8" s="61">
        <v>45</v>
      </c>
      <c r="K8" s="61">
        <v>2.5</v>
      </c>
      <c r="L8" s="61">
        <v>104.87</v>
      </c>
      <c r="M8" s="61">
        <v>15</v>
      </c>
      <c r="N8" s="61"/>
      <c r="O8" s="61">
        <v>45</v>
      </c>
      <c r="P8" s="61">
        <v>40</v>
      </c>
      <c r="Q8" s="61">
        <v>171.858</v>
      </c>
      <c r="R8" s="61"/>
      <c r="S8" s="61"/>
      <c r="T8" s="61"/>
    </row>
    <row r="9" ht="19.9" customHeight="true" spans="1:20">
      <c r="A9" s="44" t="s">
        <v>251</v>
      </c>
      <c r="B9" s="44" t="s">
        <v>252</v>
      </c>
      <c r="C9" s="44" t="s">
        <v>246</v>
      </c>
      <c r="D9" s="36" t="s">
        <v>247</v>
      </c>
      <c r="E9" s="23" t="s">
        <v>253</v>
      </c>
      <c r="F9" s="39">
        <f t="shared" ref="F9:F19" si="1">SUM(G9,R9)</f>
        <v>1296.87</v>
      </c>
      <c r="G9" s="39">
        <f>SUM(H9:Q9)</f>
        <v>1296.87</v>
      </c>
      <c r="H9" s="39">
        <v>857.64</v>
      </c>
      <c r="I9" s="39">
        <v>15</v>
      </c>
      <c r="J9" s="39">
        <v>45</v>
      </c>
      <c r="K9" s="39">
        <v>2.5</v>
      </c>
      <c r="L9" s="39">
        <v>104.87</v>
      </c>
      <c r="M9" s="39">
        <v>15</v>
      </c>
      <c r="N9" s="39"/>
      <c r="O9" s="39">
        <v>45</v>
      </c>
      <c r="P9" s="39">
        <v>40</v>
      </c>
      <c r="Q9" s="39">
        <v>171.86</v>
      </c>
      <c r="R9" s="39"/>
      <c r="S9" s="39"/>
      <c r="T9" s="39"/>
    </row>
    <row r="10" ht="19.9" customHeight="true" spans="1:20">
      <c r="A10" s="34"/>
      <c r="B10" s="34"/>
      <c r="C10" s="34"/>
      <c r="D10" s="38" t="s">
        <v>159</v>
      </c>
      <c r="E10" s="38" t="s">
        <v>160</v>
      </c>
      <c r="F10" s="61">
        <f t="shared" si="1"/>
        <v>22.86</v>
      </c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>
        <f>S10</f>
        <v>22.86</v>
      </c>
      <c r="S10" s="61">
        <f>S11</f>
        <v>22.86</v>
      </c>
      <c r="T10" s="61"/>
    </row>
    <row r="11" ht="19.9" customHeight="true" spans="1:20">
      <c r="A11" s="44" t="s">
        <v>251</v>
      </c>
      <c r="B11" s="44" t="s">
        <v>252</v>
      </c>
      <c r="C11" s="44" t="s">
        <v>262</v>
      </c>
      <c r="D11" s="36" t="s">
        <v>267</v>
      </c>
      <c r="E11" s="23" t="s">
        <v>263</v>
      </c>
      <c r="F11" s="39">
        <f t="shared" si="1"/>
        <v>22.86</v>
      </c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>
        <f t="shared" ref="R11:R19" si="2">S11</f>
        <v>22.86</v>
      </c>
      <c r="S11" s="39">
        <v>22.86</v>
      </c>
      <c r="T11" s="39"/>
    </row>
    <row r="12" ht="19.9" customHeight="true" spans="1:20">
      <c r="A12" s="34"/>
      <c r="B12" s="34"/>
      <c r="C12" s="34"/>
      <c r="D12" s="38" t="s">
        <v>161</v>
      </c>
      <c r="E12" s="38" t="s">
        <v>162</v>
      </c>
      <c r="F12" s="61">
        <f t="shared" si="1"/>
        <v>62.6</v>
      </c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>
        <f t="shared" si="2"/>
        <v>62.6</v>
      </c>
      <c r="S12" s="61">
        <f>S13</f>
        <v>62.6</v>
      </c>
      <c r="T12" s="61"/>
    </row>
    <row r="13" ht="19.9" customHeight="true" spans="1:20">
      <c r="A13" s="44" t="s">
        <v>251</v>
      </c>
      <c r="B13" s="44" t="s">
        <v>252</v>
      </c>
      <c r="C13" s="44" t="s">
        <v>262</v>
      </c>
      <c r="D13" s="36" t="s">
        <v>268</v>
      </c>
      <c r="E13" s="23" t="s">
        <v>263</v>
      </c>
      <c r="F13" s="39">
        <f t="shared" si="1"/>
        <v>62.6</v>
      </c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>
        <f t="shared" si="2"/>
        <v>62.6</v>
      </c>
      <c r="S13" s="39">
        <v>62.6</v>
      </c>
      <c r="T13" s="39"/>
    </row>
    <row r="14" ht="19.9" customHeight="true" spans="1:20">
      <c r="A14" s="34"/>
      <c r="B14" s="34"/>
      <c r="C14" s="34"/>
      <c r="D14" s="38" t="s">
        <v>163</v>
      </c>
      <c r="E14" s="38" t="s">
        <v>164</v>
      </c>
      <c r="F14" s="61">
        <f t="shared" si="1"/>
        <v>96.89</v>
      </c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>
        <f t="shared" si="2"/>
        <v>96.89</v>
      </c>
      <c r="S14" s="61">
        <f>S15</f>
        <v>96.89</v>
      </c>
      <c r="T14" s="61"/>
    </row>
    <row r="15" ht="19.9" customHeight="true" spans="1:20">
      <c r="A15" s="44" t="s">
        <v>251</v>
      </c>
      <c r="B15" s="44" t="s">
        <v>252</v>
      </c>
      <c r="C15" s="44" t="s">
        <v>262</v>
      </c>
      <c r="D15" s="36" t="s">
        <v>270</v>
      </c>
      <c r="E15" s="23" t="s">
        <v>263</v>
      </c>
      <c r="F15" s="39">
        <f t="shared" si="1"/>
        <v>96.89</v>
      </c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>
        <f t="shared" si="2"/>
        <v>96.89</v>
      </c>
      <c r="S15" s="39">
        <v>96.89</v>
      </c>
      <c r="T15" s="39"/>
    </row>
    <row r="16" ht="19.9" customHeight="true" spans="1:20">
      <c r="A16" s="34"/>
      <c r="B16" s="34"/>
      <c r="C16" s="34"/>
      <c r="D16" s="38" t="s">
        <v>165</v>
      </c>
      <c r="E16" s="38" t="s">
        <v>166</v>
      </c>
      <c r="F16" s="61">
        <f t="shared" si="1"/>
        <v>78.72</v>
      </c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>
        <f t="shared" si="2"/>
        <v>78.72</v>
      </c>
      <c r="S16" s="61">
        <f>S17</f>
        <v>78.72</v>
      </c>
      <c r="T16" s="61"/>
    </row>
    <row r="17" ht="19.9" customHeight="true" spans="1:20">
      <c r="A17" s="44" t="s">
        <v>251</v>
      </c>
      <c r="B17" s="44" t="s">
        <v>252</v>
      </c>
      <c r="C17" s="44" t="s">
        <v>262</v>
      </c>
      <c r="D17" s="36" t="s">
        <v>271</v>
      </c>
      <c r="E17" s="23" t="s">
        <v>263</v>
      </c>
      <c r="F17" s="39">
        <f t="shared" si="1"/>
        <v>78.72</v>
      </c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>
        <f t="shared" si="2"/>
        <v>78.72</v>
      </c>
      <c r="S17" s="39">
        <v>78.72</v>
      </c>
      <c r="T17" s="39"/>
    </row>
    <row r="18" ht="19.9" customHeight="true" spans="1:20">
      <c r="A18" s="34"/>
      <c r="B18" s="34"/>
      <c r="C18" s="34"/>
      <c r="D18" s="38" t="s">
        <v>167</v>
      </c>
      <c r="E18" s="38" t="s">
        <v>168</v>
      </c>
      <c r="F18" s="61">
        <f t="shared" si="1"/>
        <v>57.59</v>
      </c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>
        <f t="shared" si="2"/>
        <v>57.59</v>
      </c>
      <c r="S18" s="61">
        <f>S19</f>
        <v>57.59</v>
      </c>
      <c r="T18" s="61"/>
    </row>
    <row r="19" ht="19.9" customHeight="true" spans="1:20">
      <c r="A19" s="44" t="s">
        <v>251</v>
      </c>
      <c r="B19" s="44" t="s">
        <v>252</v>
      </c>
      <c r="C19" s="44" t="s">
        <v>262</v>
      </c>
      <c r="D19" s="36" t="s">
        <v>272</v>
      </c>
      <c r="E19" s="23" t="s">
        <v>263</v>
      </c>
      <c r="F19" s="39">
        <f t="shared" si="1"/>
        <v>57.59</v>
      </c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>
        <f t="shared" si="2"/>
        <v>57.59</v>
      </c>
      <c r="S19" s="39">
        <v>57.59</v>
      </c>
      <c r="T19" s="39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true"/>
  <pageMargins left="0.0784722222222222" right="0.0784722222222222" top="0.275" bottom="0.275" header="0" footer="0"/>
  <pageSetup paperSize="9" scale="95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9"/>
  <sheetViews>
    <sheetView showZeros="0" workbookViewId="0">
      <selection activeCell="F6" sqref="F6"/>
    </sheetView>
  </sheetViews>
  <sheetFormatPr defaultColWidth="10" defaultRowHeight="13.5"/>
  <cols>
    <col min="1" max="3" width="3.66666666666667" customWidth="true"/>
    <col min="4" max="4" width="10.175" customWidth="true"/>
    <col min="5" max="5" width="14.4416666666667" customWidth="true"/>
    <col min="6" max="6" width="7.89166666666667" customWidth="true"/>
    <col min="7" max="8" width="7.175" customWidth="true"/>
    <col min="9" max="10" width="4.775" customWidth="true"/>
    <col min="11" max="16" width="7.175" customWidth="true"/>
    <col min="17" max="17" width="4.775" customWidth="true"/>
    <col min="18" max="22" width="7.175" customWidth="true"/>
    <col min="23" max="24" width="4.775" customWidth="true"/>
    <col min="25" max="31" width="7.175" customWidth="true"/>
    <col min="32" max="32" width="4.775" customWidth="true"/>
    <col min="33" max="33" width="7.175" customWidth="true"/>
    <col min="34" max="34" width="9.76666666666667" customWidth="true"/>
  </cols>
  <sheetData>
    <row r="1" ht="12.05" customHeight="true" spans="1:33">
      <c r="A1" s="1"/>
      <c r="F1" s="1"/>
      <c r="AF1" s="37" t="s">
        <v>454</v>
      </c>
      <c r="AG1" s="37"/>
    </row>
    <row r="2" ht="38.4" customHeight="true" spans="1:33">
      <c r="A2" s="32" t="s">
        <v>20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</row>
    <row r="3" ht="21.1" customHeight="true" spans="1:33">
      <c r="A3" s="48" t="s">
        <v>455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</row>
    <row r="4" ht="21.85" customHeight="true" spans="1:33">
      <c r="A4" s="4" t="s">
        <v>223</v>
      </c>
      <c r="B4" s="4"/>
      <c r="C4" s="4"/>
      <c r="D4" s="4" t="s">
        <v>224</v>
      </c>
      <c r="E4" s="4" t="s">
        <v>225</v>
      </c>
      <c r="F4" s="4" t="s">
        <v>456</v>
      </c>
      <c r="G4" s="4" t="s">
        <v>457</v>
      </c>
      <c r="H4" s="4" t="s">
        <v>458</v>
      </c>
      <c r="I4" s="4" t="s">
        <v>459</v>
      </c>
      <c r="J4" s="4" t="s">
        <v>460</v>
      </c>
      <c r="K4" s="4" t="s">
        <v>461</v>
      </c>
      <c r="L4" s="4" t="s">
        <v>462</v>
      </c>
      <c r="M4" s="4" t="s">
        <v>463</v>
      </c>
      <c r="N4" s="4" t="s">
        <v>464</v>
      </c>
      <c r="O4" s="4" t="s">
        <v>465</v>
      </c>
      <c r="P4" s="4" t="s">
        <v>466</v>
      </c>
      <c r="Q4" s="4" t="s">
        <v>450</v>
      </c>
      <c r="R4" s="4" t="s">
        <v>452</v>
      </c>
      <c r="S4" s="4" t="s">
        <v>467</v>
      </c>
      <c r="T4" s="4" t="s">
        <v>445</v>
      </c>
      <c r="U4" s="4" t="s">
        <v>446</v>
      </c>
      <c r="V4" s="4" t="s">
        <v>449</v>
      </c>
      <c r="W4" s="4" t="s">
        <v>468</v>
      </c>
      <c r="X4" s="4" t="s">
        <v>469</v>
      </c>
      <c r="Y4" s="4" t="s">
        <v>470</v>
      </c>
      <c r="Z4" s="4" t="s">
        <v>471</v>
      </c>
      <c r="AA4" s="4" t="s">
        <v>448</v>
      </c>
      <c r="AB4" s="4" t="s">
        <v>472</v>
      </c>
      <c r="AC4" s="4" t="s">
        <v>473</v>
      </c>
      <c r="AD4" s="4" t="s">
        <v>451</v>
      </c>
      <c r="AE4" s="4" t="s">
        <v>474</v>
      </c>
      <c r="AF4" s="4" t="s">
        <v>475</v>
      </c>
      <c r="AG4" s="4" t="s">
        <v>453</v>
      </c>
    </row>
    <row r="5" ht="31" customHeight="true" spans="1:33">
      <c r="A5" s="4" t="s">
        <v>241</v>
      </c>
      <c r="B5" s="4" t="s">
        <v>242</v>
      </c>
      <c r="C5" s="4" t="s">
        <v>243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19.9" customHeight="true" spans="1:33">
      <c r="A6" s="49"/>
      <c r="B6" s="50"/>
      <c r="C6" s="50"/>
      <c r="D6" s="6"/>
      <c r="E6" s="6" t="s">
        <v>137</v>
      </c>
      <c r="F6" s="58">
        <f>F7</f>
        <v>1615.526</v>
      </c>
      <c r="G6" s="58">
        <f t="shared" ref="G6:AG6" si="0">G7</f>
        <v>97.77</v>
      </c>
      <c r="H6" s="58">
        <f t="shared" si="0"/>
        <v>43.13</v>
      </c>
      <c r="I6" s="58">
        <f t="shared" si="0"/>
        <v>0</v>
      </c>
      <c r="J6" s="58">
        <f t="shared" si="0"/>
        <v>0</v>
      </c>
      <c r="K6" s="58">
        <f t="shared" si="0"/>
        <v>5.02</v>
      </c>
      <c r="L6" s="58">
        <f t="shared" si="0"/>
        <v>74.53</v>
      </c>
      <c r="M6" s="58">
        <f t="shared" si="0"/>
        <v>86.8632</v>
      </c>
      <c r="N6" s="58">
        <f t="shared" si="0"/>
        <v>5.8</v>
      </c>
      <c r="O6" s="58">
        <f t="shared" si="0"/>
        <v>119.29</v>
      </c>
      <c r="P6" s="58">
        <f t="shared" si="0"/>
        <v>61.2</v>
      </c>
      <c r="Q6" s="58">
        <f t="shared" si="0"/>
        <v>0</v>
      </c>
      <c r="R6" s="58">
        <f t="shared" si="0"/>
        <v>45.3</v>
      </c>
      <c r="S6" s="58">
        <f t="shared" si="0"/>
        <v>0</v>
      </c>
      <c r="T6" s="58">
        <f t="shared" si="0"/>
        <v>15</v>
      </c>
      <c r="U6" s="58">
        <f t="shared" si="0"/>
        <v>47.05</v>
      </c>
      <c r="V6" s="58">
        <f t="shared" si="0"/>
        <v>16.9</v>
      </c>
      <c r="W6" s="58">
        <f t="shared" si="0"/>
        <v>0</v>
      </c>
      <c r="X6" s="58">
        <f t="shared" si="0"/>
        <v>0</v>
      </c>
      <c r="Y6" s="58">
        <f t="shared" si="0"/>
        <v>2.5</v>
      </c>
      <c r="Z6" s="58">
        <f t="shared" si="0"/>
        <v>92.316</v>
      </c>
      <c r="AA6" s="58">
        <f t="shared" si="0"/>
        <v>23</v>
      </c>
      <c r="AB6" s="58">
        <f t="shared" si="0"/>
        <v>34.30506</v>
      </c>
      <c r="AC6" s="58">
        <f t="shared" si="0"/>
        <v>257.38098</v>
      </c>
      <c r="AD6" s="58">
        <f t="shared" si="0"/>
        <v>85</v>
      </c>
      <c r="AE6" s="58">
        <f t="shared" si="0"/>
        <v>257.464</v>
      </c>
      <c r="AF6" s="58">
        <f t="shared" si="0"/>
        <v>7</v>
      </c>
      <c r="AG6" s="58">
        <f t="shared" si="0"/>
        <v>238.70676</v>
      </c>
    </row>
    <row r="7" ht="19.9" customHeight="true" spans="1:33">
      <c r="A7" s="51"/>
      <c r="B7" s="51"/>
      <c r="C7" s="51"/>
      <c r="D7" s="52" t="s">
        <v>155</v>
      </c>
      <c r="E7" s="52" t="s">
        <v>156</v>
      </c>
      <c r="F7" s="58">
        <f>F8+F10+F12+F14+F16+F18</f>
        <v>1615.526</v>
      </c>
      <c r="G7" s="58">
        <f t="shared" ref="G7:AG7" si="1">G8+G10+G12+G14+G16+G18</f>
        <v>97.77</v>
      </c>
      <c r="H7" s="58">
        <f t="shared" si="1"/>
        <v>43.13</v>
      </c>
      <c r="I7" s="58">
        <f t="shared" si="1"/>
        <v>0</v>
      </c>
      <c r="J7" s="58">
        <f t="shared" si="1"/>
        <v>0</v>
      </c>
      <c r="K7" s="58">
        <f t="shared" si="1"/>
        <v>5.02</v>
      </c>
      <c r="L7" s="58">
        <f t="shared" si="1"/>
        <v>74.53</v>
      </c>
      <c r="M7" s="58">
        <f t="shared" si="1"/>
        <v>86.8632</v>
      </c>
      <c r="N7" s="58">
        <f t="shared" si="1"/>
        <v>5.8</v>
      </c>
      <c r="O7" s="58">
        <f t="shared" si="1"/>
        <v>119.29</v>
      </c>
      <c r="P7" s="58">
        <f t="shared" si="1"/>
        <v>61.2</v>
      </c>
      <c r="Q7" s="58">
        <f t="shared" si="1"/>
        <v>0</v>
      </c>
      <c r="R7" s="58">
        <f t="shared" si="1"/>
        <v>45.3</v>
      </c>
      <c r="S7" s="58">
        <f t="shared" si="1"/>
        <v>0</v>
      </c>
      <c r="T7" s="58">
        <f t="shared" si="1"/>
        <v>15</v>
      </c>
      <c r="U7" s="58">
        <f t="shared" si="1"/>
        <v>47.05</v>
      </c>
      <c r="V7" s="58">
        <f t="shared" si="1"/>
        <v>16.9</v>
      </c>
      <c r="W7" s="58">
        <f t="shared" si="1"/>
        <v>0</v>
      </c>
      <c r="X7" s="58">
        <f t="shared" si="1"/>
        <v>0</v>
      </c>
      <c r="Y7" s="58">
        <f t="shared" si="1"/>
        <v>2.5</v>
      </c>
      <c r="Z7" s="58">
        <f t="shared" si="1"/>
        <v>92.316</v>
      </c>
      <c r="AA7" s="58">
        <f t="shared" si="1"/>
        <v>23</v>
      </c>
      <c r="AB7" s="58">
        <f t="shared" si="1"/>
        <v>34.30506</v>
      </c>
      <c r="AC7" s="58">
        <f t="shared" si="1"/>
        <v>257.38098</v>
      </c>
      <c r="AD7" s="58">
        <f t="shared" si="1"/>
        <v>85</v>
      </c>
      <c r="AE7" s="58">
        <f t="shared" si="1"/>
        <v>257.464</v>
      </c>
      <c r="AF7" s="58">
        <f t="shared" si="1"/>
        <v>7</v>
      </c>
      <c r="AG7" s="58">
        <f t="shared" si="1"/>
        <v>238.70676</v>
      </c>
    </row>
    <row r="8" ht="19.9" customHeight="true" spans="1:33">
      <c r="A8" s="51"/>
      <c r="B8" s="51"/>
      <c r="C8" s="51"/>
      <c r="D8" s="53" t="s">
        <v>157</v>
      </c>
      <c r="E8" s="53" t="s">
        <v>158</v>
      </c>
      <c r="F8" s="58">
        <f t="shared" ref="F8:F19" si="2">SUM(G8:AG8)</f>
        <v>1296.87</v>
      </c>
      <c r="G8" s="58">
        <f>G9</f>
        <v>70</v>
      </c>
      <c r="H8" s="58">
        <f t="shared" ref="H8:AG8" si="3">H9</f>
        <v>40</v>
      </c>
      <c r="I8" s="58">
        <f t="shared" si="3"/>
        <v>0</v>
      </c>
      <c r="J8" s="58">
        <f t="shared" si="3"/>
        <v>0</v>
      </c>
      <c r="K8" s="58">
        <f t="shared" si="3"/>
        <v>3.5</v>
      </c>
      <c r="L8" s="58">
        <f t="shared" si="3"/>
        <v>70</v>
      </c>
      <c r="M8" s="58">
        <f t="shared" si="3"/>
        <v>72.84</v>
      </c>
      <c r="N8" s="58">
        <f t="shared" si="3"/>
        <v>5.8</v>
      </c>
      <c r="O8" s="58">
        <f t="shared" si="3"/>
        <v>79.93</v>
      </c>
      <c r="P8" s="58">
        <f t="shared" si="3"/>
        <v>55</v>
      </c>
      <c r="Q8" s="58">
        <f t="shared" si="3"/>
        <v>0</v>
      </c>
      <c r="R8" s="58">
        <f t="shared" si="3"/>
        <v>40</v>
      </c>
      <c r="S8" s="58">
        <f t="shared" si="3"/>
        <v>0</v>
      </c>
      <c r="T8" s="58">
        <f t="shared" si="3"/>
        <v>15</v>
      </c>
      <c r="U8" s="58">
        <f t="shared" si="3"/>
        <v>45</v>
      </c>
      <c r="V8" s="58">
        <f t="shared" si="3"/>
        <v>15</v>
      </c>
      <c r="W8" s="58">
        <f t="shared" si="3"/>
        <v>0</v>
      </c>
      <c r="X8" s="58">
        <f t="shared" si="3"/>
        <v>0</v>
      </c>
      <c r="Y8" s="58">
        <f t="shared" si="3"/>
        <v>2.5</v>
      </c>
      <c r="Z8" s="58">
        <f t="shared" si="3"/>
        <v>81.87</v>
      </c>
      <c r="AA8" s="58">
        <f t="shared" si="3"/>
        <v>23</v>
      </c>
      <c r="AB8" s="58">
        <f t="shared" si="3"/>
        <v>0</v>
      </c>
      <c r="AC8" s="58">
        <f t="shared" si="3"/>
        <v>206.304</v>
      </c>
      <c r="AD8" s="58">
        <f t="shared" si="3"/>
        <v>45</v>
      </c>
      <c r="AE8" s="58">
        <f t="shared" si="3"/>
        <v>247.268</v>
      </c>
      <c r="AF8" s="58">
        <f t="shared" si="3"/>
        <v>7</v>
      </c>
      <c r="AG8" s="58">
        <f t="shared" si="3"/>
        <v>171.858</v>
      </c>
    </row>
    <row r="9" ht="19.9" customHeight="true" spans="1:33">
      <c r="A9" s="54" t="s">
        <v>251</v>
      </c>
      <c r="B9" s="54" t="s">
        <v>252</v>
      </c>
      <c r="C9" s="54" t="s">
        <v>246</v>
      </c>
      <c r="D9" s="55" t="s">
        <v>247</v>
      </c>
      <c r="E9" s="6" t="s">
        <v>253</v>
      </c>
      <c r="F9" s="59">
        <f t="shared" si="2"/>
        <v>1296.87</v>
      </c>
      <c r="G9" s="59">
        <v>70</v>
      </c>
      <c r="H9" s="59">
        <v>40</v>
      </c>
      <c r="I9" s="59"/>
      <c r="J9" s="59"/>
      <c r="K9" s="59">
        <v>3.5</v>
      </c>
      <c r="L9" s="59">
        <v>70</v>
      </c>
      <c r="M9" s="59">
        <v>72.84</v>
      </c>
      <c r="N9" s="59">
        <v>5.8</v>
      </c>
      <c r="O9" s="59">
        <v>79.93</v>
      </c>
      <c r="P9" s="59">
        <v>55</v>
      </c>
      <c r="Q9" s="59"/>
      <c r="R9" s="59">
        <v>40</v>
      </c>
      <c r="S9" s="59"/>
      <c r="T9" s="59">
        <v>15</v>
      </c>
      <c r="U9" s="59">
        <v>45</v>
      </c>
      <c r="V9" s="59">
        <v>15</v>
      </c>
      <c r="W9" s="59"/>
      <c r="X9" s="59"/>
      <c r="Y9" s="59">
        <v>2.5</v>
      </c>
      <c r="Z9" s="59">
        <v>81.87</v>
      </c>
      <c r="AA9" s="59">
        <v>23</v>
      </c>
      <c r="AB9" s="59"/>
      <c r="AC9" s="59">
        <v>206.304</v>
      </c>
      <c r="AD9" s="59">
        <v>45</v>
      </c>
      <c r="AE9" s="59">
        <v>247.268</v>
      </c>
      <c r="AF9" s="59">
        <v>7</v>
      </c>
      <c r="AG9" s="59">
        <v>171.858</v>
      </c>
    </row>
    <row r="10" ht="19.9" customHeight="true" spans="1:33">
      <c r="A10" s="51"/>
      <c r="B10" s="51"/>
      <c r="C10" s="51"/>
      <c r="D10" s="53" t="s">
        <v>159</v>
      </c>
      <c r="E10" s="53" t="s">
        <v>160</v>
      </c>
      <c r="F10" s="58">
        <f t="shared" si="2"/>
        <v>22.86</v>
      </c>
      <c r="G10" s="58">
        <f t="shared" ref="G10:AG10" si="4">G11</f>
        <v>3.2</v>
      </c>
      <c r="H10" s="58">
        <f t="shared" si="4"/>
        <v>0.3</v>
      </c>
      <c r="I10" s="58">
        <f t="shared" si="4"/>
        <v>0</v>
      </c>
      <c r="J10" s="58">
        <f t="shared" si="4"/>
        <v>0</v>
      </c>
      <c r="K10" s="58">
        <f t="shared" si="4"/>
        <v>0</v>
      </c>
      <c r="L10" s="58">
        <f t="shared" si="4"/>
        <v>1</v>
      </c>
      <c r="M10" s="58">
        <f t="shared" si="4"/>
        <v>2</v>
      </c>
      <c r="N10" s="58">
        <f t="shared" si="4"/>
        <v>0</v>
      </c>
      <c r="O10" s="58">
        <f t="shared" si="4"/>
        <v>2.46</v>
      </c>
      <c r="P10" s="58">
        <f t="shared" si="4"/>
        <v>1.2</v>
      </c>
      <c r="Q10" s="58">
        <f t="shared" si="4"/>
        <v>0</v>
      </c>
      <c r="R10" s="58">
        <f t="shared" si="4"/>
        <v>0</v>
      </c>
      <c r="S10" s="58">
        <f t="shared" si="4"/>
        <v>0</v>
      </c>
      <c r="T10" s="58">
        <f t="shared" si="4"/>
        <v>0</v>
      </c>
      <c r="U10" s="58">
        <f t="shared" si="4"/>
        <v>0</v>
      </c>
      <c r="V10" s="58">
        <f t="shared" si="4"/>
        <v>0.5</v>
      </c>
      <c r="W10" s="58">
        <f t="shared" si="4"/>
        <v>0</v>
      </c>
      <c r="X10" s="58">
        <f t="shared" si="4"/>
        <v>0</v>
      </c>
      <c r="Y10" s="58">
        <f t="shared" si="4"/>
        <v>0</v>
      </c>
      <c r="Z10" s="58">
        <f t="shared" si="4"/>
        <v>1.1</v>
      </c>
      <c r="AA10" s="58">
        <f t="shared" si="4"/>
        <v>0</v>
      </c>
      <c r="AB10" s="58">
        <f t="shared" si="4"/>
        <v>0.554098</v>
      </c>
      <c r="AC10" s="58">
        <f t="shared" si="4"/>
        <v>1.15437</v>
      </c>
      <c r="AD10" s="58">
        <f t="shared" si="4"/>
        <v>0</v>
      </c>
      <c r="AE10" s="58">
        <f t="shared" si="4"/>
        <v>2.7</v>
      </c>
      <c r="AF10" s="58">
        <f t="shared" si="4"/>
        <v>0</v>
      </c>
      <c r="AG10" s="58">
        <f t="shared" si="4"/>
        <v>6.691532</v>
      </c>
    </row>
    <row r="11" ht="19.9" customHeight="true" spans="1:33">
      <c r="A11" s="54" t="s">
        <v>251</v>
      </c>
      <c r="B11" s="54" t="s">
        <v>252</v>
      </c>
      <c r="C11" s="54" t="s">
        <v>262</v>
      </c>
      <c r="D11" s="55" t="s">
        <v>267</v>
      </c>
      <c r="E11" s="6" t="s">
        <v>263</v>
      </c>
      <c r="F11" s="59">
        <f t="shared" si="2"/>
        <v>22.86</v>
      </c>
      <c r="G11" s="59">
        <v>3.2</v>
      </c>
      <c r="H11" s="59">
        <v>0.3</v>
      </c>
      <c r="I11" s="59"/>
      <c r="J11" s="59"/>
      <c r="K11" s="59"/>
      <c r="L11" s="59">
        <v>1</v>
      </c>
      <c r="M11" s="59">
        <v>2</v>
      </c>
      <c r="N11" s="59"/>
      <c r="O11" s="59">
        <v>2.46</v>
      </c>
      <c r="P11" s="59">
        <v>1.2</v>
      </c>
      <c r="Q11" s="59"/>
      <c r="R11" s="59"/>
      <c r="S11" s="59"/>
      <c r="T11" s="59"/>
      <c r="U11" s="59"/>
      <c r="V11" s="59">
        <v>0.5</v>
      </c>
      <c r="W11" s="59"/>
      <c r="X11" s="59"/>
      <c r="Y11" s="59"/>
      <c r="Z11" s="59">
        <v>1.1</v>
      </c>
      <c r="AA11" s="59"/>
      <c r="AB11" s="59">
        <v>0.554098</v>
      </c>
      <c r="AC11" s="59">
        <v>1.15437</v>
      </c>
      <c r="AD11" s="59"/>
      <c r="AE11" s="59">
        <v>2.7</v>
      </c>
      <c r="AF11" s="59"/>
      <c r="AG11" s="59">
        <v>6.691532</v>
      </c>
    </row>
    <row r="12" ht="19.9" customHeight="true" spans="1:33">
      <c r="A12" s="51"/>
      <c r="B12" s="51"/>
      <c r="C12" s="51"/>
      <c r="D12" s="53" t="s">
        <v>161</v>
      </c>
      <c r="E12" s="53" t="s">
        <v>162</v>
      </c>
      <c r="F12" s="58">
        <f t="shared" si="2"/>
        <v>62.6</v>
      </c>
      <c r="G12" s="58">
        <f t="shared" ref="G12:AG12" si="5">G13</f>
        <v>11.62</v>
      </c>
      <c r="H12" s="58">
        <f t="shared" si="5"/>
        <v>0.3</v>
      </c>
      <c r="I12" s="58">
        <f t="shared" si="5"/>
        <v>0</v>
      </c>
      <c r="J12" s="58">
        <f t="shared" si="5"/>
        <v>0</v>
      </c>
      <c r="K12" s="58">
        <f t="shared" si="5"/>
        <v>0.5</v>
      </c>
      <c r="L12" s="58">
        <f t="shared" si="5"/>
        <v>0.5</v>
      </c>
      <c r="M12" s="58">
        <f t="shared" si="5"/>
        <v>0.2</v>
      </c>
      <c r="N12" s="58">
        <f t="shared" si="5"/>
        <v>0</v>
      </c>
      <c r="O12" s="58">
        <f t="shared" si="5"/>
        <v>8.2</v>
      </c>
      <c r="P12" s="58">
        <f t="shared" si="5"/>
        <v>2</v>
      </c>
      <c r="Q12" s="58">
        <f t="shared" si="5"/>
        <v>0</v>
      </c>
      <c r="R12" s="58">
        <f t="shared" si="5"/>
        <v>0</v>
      </c>
      <c r="S12" s="58">
        <f t="shared" si="5"/>
        <v>0</v>
      </c>
      <c r="T12" s="58">
        <f t="shared" si="5"/>
        <v>0</v>
      </c>
      <c r="U12" s="58">
        <f t="shared" si="5"/>
        <v>0.48</v>
      </c>
      <c r="V12" s="58">
        <f t="shared" si="5"/>
        <v>0.4</v>
      </c>
      <c r="W12" s="58">
        <f t="shared" si="5"/>
        <v>0</v>
      </c>
      <c r="X12" s="58">
        <f t="shared" si="5"/>
        <v>0</v>
      </c>
      <c r="Y12" s="58">
        <f t="shared" si="5"/>
        <v>0</v>
      </c>
      <c r="Z12" s="58">
        <f t="shared" si="5"/>
        <v>0</v>
      </c>
      <c r="AA12" s="58">
        <f t="shared" si="5"/>
        <v>0</v>
      </c>
      <c r="AB12" s="58">
        <f t="shared" si="5"/>
        <v>6</v>
      </c>
      <c r="AC12" s="58">
        <f t="shared" si="5"/>
        <v>11.2</v>
      </c>
      <c r="AD12" s="58">
        <f t="shared" si="5"/>
        <v>10.5</v>
      </c>
      <c r="AE12" s="58">
        <f t="shared" si="5"/>
        <v>2</v>
      </c>
      <c r="AF12" s="58">
        <f t="shared" si="5"/>
        <v>0</v>
      </c>
      <c r="AG12" s="58">
        <f t="shared" si="5"/>
        <v>8.7</v>
      </c>
    </row>
    <row r="13" ht="19.9" customHeight="true" spans="1:33">
      <c r="A13" s="54" t="s">
        <v>251</v>
      </c>
      <c r="B13" s="54" t="s">
        <v>252</v>
      </c>
      <c r="C13" s="54" t="s">
        <v>262</v>
      </c>
      <c r="D13" s="55" t="s">
        <v>268</v>
      </c>
      <c r="E13" s="6" t="s">
        <v>263</v>
      </c>
      <c r="F13" s="59">
        <f t="shared" si="2"/>
        <v>62.6</v>
      </c>
      <c r="G13" s="59">
        <v>11.62</v>
      </c>
      <c r="H13" s="59">
        <v>0.3</v>
      </c>
      <c r="I13" s="59"/>
      <c r="J13" s="59"/>
      <c r="K13" s="59">
        <v>0.5</v>
      </c>
      <c r="L13" s="59">
        <v>0.5</v>
      </c>
      <c r="M13" s="59">
        <v>0.2</v>
      </c>
      <c r="N13" s="59"/>
      <c r="O13" s="59">
        <v>8.2</v>
      </c>
      <c r="P13" s="59">
        <v>2</v>
      </c>
      <c r="Q13" s="59"/>
      <c r="R13" s="59"/>
      <c r="S13" s="59"/>
      <c r="T13" s="59"/>
      <c r="U13" s="59">
        <v>0.48</v>
      </c>
      <c r="V13" s="59">
        <v>0.4</v>
      </c>
      <c r="W13" s="59"/>
      <c r="X13" s="59"/>
      <c r="Y13" s="59"/>
      <c r="Z13" s="59"/>
      <c r="AA13" s="59"/>
      <c r="AB13" s="59">
        <v>6</v>
      </c>
      <c r="AC13" s="59">
        <v>11.2</v>
      </c>
      <c r="AD13" s="59">
        <v>10.5</v>
      </c>
      <c r="AE13" s="59">
        <v>2</v>
      </c>
      <c r="AF13" s="59"/>
      <c r="AG13" s="59">
        <v>8.7</v>
      </c>
    </row>
    <row r="14" ht="19.9" customHeight="true" spans="1:33">
      <c r="A14" s="51"/>
      <c r="B14" s="51"/>
      <c r="C14" s="51"/>
      <c r="D14" s="53" t="s">
        <v>163</v>
      </c>
      <c r="E14" s="53" t="s">
        <v>164</v>
      </c>
      <c r="F14" s="58">
        <f t="shared" si="2"/>
        <v>96.89</v>
      </c>
      <c r="G14" s="58">
        <f t="shared" ref="G14:AG14" si="6">G15</f>
        <v>3.1</v>
      </c>
      <c r="H14" s="58">
        <f t="shared" si="6"/>
        <v>0.5</v>
      </c>
      <c r="I14" s="58">
        <f t="shared" si="6"/>
        <v>0</v>
      </c>
      <c r="J14" s="58">
        <f t="shared" si="6"/>
        <v>0</v>
      </c>
      <c r="K14" s="58">
        <f t="shared" si="6"/>
        <v>1</v>
      </c>
      <c r="L14" s="58">
        <f t="shared" si="6"/>
        <v>3</v>
      </c>
      <c r="M14" s="58">
        <f t="shared" si="6"/>
        <v>0.5</v>
      </c>
      <c r="N14" s="58">
        <f t="shared" si="6"/>
        <v>0</v>
      </c>
      <c r="O14" s="58">
        <f t="shared" si="6"/>
        <v>11.89</v>
      </c>
      <c r="P14" s="58">
        <f t="shared" si="6"/>
        <v>0.5</v>
      </c>
      <c r="Q14" s="58">
        <f t="shared" si="6"/>
        <v>0</v>
      </c>
      <c r="R14" s="58">
        <f t="shared" si="6"/>
        <v>1.5</v>
      </c>
      <c r="S14" s="58">
        <f t="shared" si="6"/>
        <v>0</v>
      </c>
      <c r="T14" s="58">
        <f t="shared" si="6"/>
        <v>0</v>
      </c>
      <c r="U14" s="58">
        <f t="shared" si="6"/>
        <v>0</v>
      </c>
      <c r="V14" s="58">
        <f t="shared" si="6"/>
        <v>0.3</v>
      </c>
      <c r="W14" s="58">
        <f t="shared" si="6"/>
        <v>0</v>
      </c>
      <c r="X14" s="58">
        <f t="shared" si="6"/>
        <v>0</v>
      </c>
      <c r="Y14" s="58">
        <f t="shared" si="6"/>
        <v>0</v>
      </c>
      <c r="Z14" s="58">
        <f t="shared" si="6"/>
        <v>5.54</v>
      </c>
      <c r="AA14" s="58">
        <f t="shared" si="6"/>
        <v>0</v>
      </c>
      <c r="AB14" s="58">
        <f t="shared" si="6"/>
        <v>11.343206</v>
      </c>
      <c r="AC14" s="58">
        <f t="shared" si="6"/>
        <v>21.16668</v>
      </c>
      <c r="AD14" s="58">
        <f t="shared" si="6"/>
        <v>17.5</v>
      </c>
      <c r="AE14" s="58">
        <f t="shared" si="6"/>
        <v>2</v>
      </c>
      <c r="AF14" s="58">
        <f t="shared" si="6"/>
        <v>0</v>
      </c>
      <c r="AG14" s="58">
        <f t="shared" si="6"/>
        <v>17.050114</v>
      </c>
    </row>
    <row r="15" ht="19.9" customHeight="true" spans="1:33">
      <c r="A15" s="56" t="s">
        <v>251</v>
      </c>
      <c r="B15" s="56" t="s">
        <v>252</v>
      </c>
      <c r="C15" s="56" t="s">
        <v>262</v>
      </c>
      <c r="D15" s="57" t="s">
        <v>270</v>
      </c>
      <c r="E15" s="8" t="s">
        <v>263</v>
      </c>
      <c r="F15" s="60">
        <f t="shared" si="2"/>
        <v>96.89</v>
      </c>
      <c r="G15" s="60">
        <v>3.1</v>
      </c>
      <c r="H15" s="60">
        <v>0.5</v>
      </c>
      <c r="I15" s="60"/>
      <c r="J15" s="60"/>
      <c r="K15" s="60">
        <v>1</v>
      </c>
      <c r="L15" s="60">
        <v>3</v>
      </c>
      <c r="M15" s="60">
        <v>0.5</v>
      </c>
      <c r="N15" s="60"/>
      <c r="O15" s="60">
        <v>11.89</v>
      </c>
      <c r="P15" s="60">
        <v>0.5</v>
      </c>
      <c r="Q15" s="60"/>
      <c r="R15" s="60">
        <v>1.5</v>
      </c>
      <c r="S15" s="60"/>
      <c r="T15" s="60"/>
      <c r="U15" s="60"/>
      <c r="V15" s="60">
        <v>0.3</v>
      </c>
      <c r="W15" s="60"/>
      <c r="X15" s="60"/>
      <c r="Y15" s="60"/>
      <c r="Z15" s="60">
        <v>5.54</v>
      </c>
      <c r="AA15" s="60"/>
      <c r="AB15" s="60">
        <v>11.343206</v>
      </c>
      <c r="AC15" s="60">
        <v>21.16668</v>
      </c>
      <c r="AD15" s="60">
        <v>17.5</v>
      </c>
      <c r="AE15" s="60">
        <v>2</v>
      </c>
      <c r="AF15" s="60"/>
      <c r="AG15" s="60">
        <v>17.050114</v>
      </c>
    </row>
    <row r="16" ht="19.9" customHeight="true" spans="1:33">
      <c r="A16" s="34"/>
      <c r="B16" s="34"/>
      <c r="C16" s="34"/>
      <c r="D16" s="38" t="s">
        <v>165</v>
      </c>
      <c r="E16" s="38" t="s">
        <v>166</v>
      </c>
      <c r="F16" s="61">
        <f t="shared" si="2"/>
        <v>78.716</v>
      </c>
      <c r="G16" s="61">
        <f t="shared" ref="G16:AG16" si="7">G17</f>
        <v>8</v>
      </c>
      <c r="H16" s="61">
        <f t="shared" si="7"/>
        <v>2</v>
      </c>
      <c r="I16" s="61">
        <f t="shared" si="7"/>
        <v>0</v>
      </c>
      <c r="J16" s="61">
        <f t="shared" si="7"/>
        <v>0</v>
      </c>
      <c r="K16" s="61">
        <f t="shared" si="7"/>
        <v>0</v>
      </c>
      <c r="L16" s="61">
        <f t="shared" si="7"/>
        <v>0</v>
      </c>
      <c r="M16" s="61">
        <f t="shared" si="7"/>
        <v>7.45</v>
      </c>
      <c r="N16" s="61">
        <f t="shared" si="7"/>
        <v>0</v>
      </c>
      <c r="O16" s="61">
        <f t="shared" si="7"/>
        <v>9.02</v>
      </c>
      <c r="P16" s="61">
        <f t="shared" si="7"/>
        <v>2</v>
      </c>
      <c r="Q16" s="61">
        <f t="shared" si="7"/>
        <v>0</v>
      </c>
      <c r="R16" s="61">
        <f t="shared" si="7"/>
        <v>2</v>
      </c>
      <c r="S16" s="61">
        <f t="shared" si="7"/>
        <v>0</v>
      </c>
      <c r="T16" s="61">
        <f t="shared" si="7"/>
        <v>0</v>
      </c>
      <c r="U16" s="61">
        <f t="shared" si="7"/>
        <v>1</v>
      </c>
      <c r="V16" s="61">
        <f t="shared" si="7"/>
        <v>0.5</v>
      </c>
      <c r="W16" s="61">
        <f t="shared" si="7"/>
        <v>0</v>
      </c>
      <c r="X16" s="61">
        <f t="shared" si="7"/>
        <v>0</v>
      </c>
      <c r="Y16" s="61">
        <f t="shared" si="7"/>
        <v>0</v>
      </c>
      <c r="Z16" s="61">
        <f t="shared" si="7"/>
        <v>0</v>
      </c>
      <c r="AA16" s="61">
        <f t="shared" si="7"/>
        <v>0</v>
      </c>
      <c r="AB16" s="61">
        <f t="shared" si="7"/>
        <v>9.002206</v>
      </c>
      <c r="AC16" s="61">
        <f t="shared" si="7"/>
        <v>4.58793</v>
      </c>
      <c r="AD16" s="61">
        <f t="shared" si="7"/>
        <v>5</v>
      </c>
      <c r="AE16" s="61">
        <f t="shared" si="7"/>
        <v>3.296</v>
      </c>
      <c r="AF16" s="61">
        <f t="shared" si="7"/>
        <v>0</v>
      </c>
      <c r="AG16" s="61">
        <f t="shared" si="7"/>
        <v>24.859864</v>
      </c>
    </row>
    <row r="17" ht="19.9" customHeight="true" spans="1:33">
      <c r="A17" s="44" t="s">
        <v>251</v>
      </c>
      <c r="B17" s="44" t="s">
        <v>252</v>
      </c>
      <c r="C17" s="44" t="s">
        <v>262</v>
      </c>
      <c r="D17" s="36" t="s">
        <v>271</v>
      </c>
      <c r="E17" s="23" t="s">
        <v>263</v>
      </c>
      <c r="F17" s="39">
        <f t="shared" si="2"/>
        <v>78.716</v>
      </c>
      <c r="G17" s="39">
        <v>8</v>
      </c>
      <c r="H17" s="39">
        <v>2</v>
      </c>
      <c r="I17" s="39"/>
      <c r="J17" s="39"/>
      <c r="K17" s="39"/>
      <c r="L17" s="39"/>
      <c r="M17" s="39">
        <v>7.45</v>
      </c>
      <c r="N17" s="39"/>
      <c r="O17" s="39">
        <v>9.02</v>
      </c>
      <c r="P17" s="39">
        <v>2</v>
      </c>
      <c r="Q17" s="39"/>
      <c r="R17" s="39">
        <v>2</v>
      </c>
      <c r="S17" s="39"/>
      <c r="T17" s="39"/>
      <c r="U17" s="39">
        <v>1</v>
      </c>
      <c r="V17" s="39">
        <v>0.5</v>
      </c>
      <c r="W17" s="39"/>
      <c r="X17" s="39"/>
      <c r="Y17" s="39"/>
      <c r="Z17" s="39"/>
      <c r="AA17" s="39"/>
      <c r="AB17" s="39">
        <v>9.002206</v>
      </c>
      <c r="AC17" s="39">
        <v>4.58793</v>
      </c>
      <c r="AD17" s="39">
        <v>5</v>
      </c>
      <c r="AE17" s="39">
        <v>3.296</v>
      </c>
      <c r="AF17" s="39"/>
      <c r="AG17" s="39">
        <v>24.859864</v>
      </c>
    </row>
    <row r="18" ht="19.9" customHeight="true" spans="1:33">
      <c r="A18" s="34"/>
      <c r="B18" s="34"/>
      <c r="C18" s="34"/>
      <c r="D18" s="38" t="s">
        <v>167</v>
      </c>
      <c r="E18" s="38" t="s">
        <v>168</v>
      </c>
      <c r="F18" s="61">
        <f t="shared" si="2"/>
        <v>57.59</v>
      </c>
      <c r="G18" s="61">
        <f t="shared" ref="G18:AG18" si="8">G19</f>
        <v>1.85</v>
      </c>
      <c r="H18" s="61">
        <f t="shared" si="8"/>
        <v>0.03</v>
      </c>
      <c r="I18" s="61">
        <f t="shared" si="8"/>
        <v>0</v>
      </c>
      <c r="J18" s="61">
        <f t="shared" si="8"/>
        <v>0</v>
      </c>
      <c r="K18" s="61">
        <f t="shared" si="8"/>
        <v>0.02</v>
      </c>
      <c r="L18" s="61">
        <f t="shared" si="8"/>
        <v>0.03</v>
      </c>
      <c r="M18" s="61">
        <f t="shared" si="8"/>
        <v>3.8732</v>
      </c>
      <c r="N18" s="61">
        <f t="shared" si="8"/>
        <v>0</v>
      </c>
      <c r="O18" s="61">
        <f t="shared" si="8"/>
        <v>7.79</v>
      </c>
      <c r="P18" s="61">
        <f t="shared" si="8"/>
        <v>0.5</v>
      </c>
      <c r="Q18" s="61">
        <f t="shared" si="8"/>
        <v>0</v>
      </c>
      <c r="R18" s="61">
        <f t="shared" si="8"/>
        <v>1.8</v>
      </c>
      <c r="S18" s="61">
        <f t="shared" si="8"/>
        <v>0</v>
      </c>
      <c r="T18" s="61">
        <f t="shared" si="8"/>
        <v>0</v>
      </c>
      <c r="U18" s="61">
        <f t="shared" si="8"/>
        <v>0.57</v>
      </c>
      <c r="V18" s="61">
        <f t="shared" si="8"/>
        <v>0.2</v>
      </c>
      <c r="W18" s="61">
        <f t="shared" si="8"/>
        <v>0</v>
      </c>
      <c r="X18" s="61">
        <f t="shared" si="8"/>
        <v>0</v>
      </c>
      <c r="Y18" s="61">
        <f t="shared" si="8"/>
        <v>0</v>
      </c>
      <c r="Z18" s="61">
        <f t="shared" si="8"/>
        <v>3.806</v>
      </c>
      <c r="AA18" s="61">
        <f t="shared" si="8"/>
        <v>0</v>
      </c>
      <c r="AB18" s="61">
        <f t="shared" si="8"/>
        <v>7.40555</v>
      </c>
      <c r="AC18" s="61">
        <f t="shared" si="8"/>
        <v>12.968</v>
      </c>
      <c r="AD18" s="61">
        <f t="shared" si="8"/>
        <v>7</v>
      </c>
      <c r="AE18" s="61">
        <f t="shared" si="8"/>
        <v>0.2</v>
      </c>
      <c r="AF18" s="61">
        <f t="shared" si="8"/>
        <v>0</v>
      </c>
      <c r="AG18" s="61">
        <f t="shared" si="8"/>
        <v>9.54725</v>
      </c>
    </row>
    <row r="19" ht="19.9" customHeight="true" spans="1:33">
      <c r="A19" s="44" t="s">
        <v>251</v>
      </c>
      <c r="B19" s="44" t="s">
        <v>252</v>
      </c>
      <c r="C19" s="44" t="s">
        <v>262</v>
      </c>
      <c r="D19" s="36" t="s">
        <v>272</v>
      </c>
      <c r="E19" s="23" t="s">
        <v>263</v>
      </c>
      <c r="F19" s="39">
        <f t="shared" si="2"/>
        <v>57.59</v>
      </c>
      <c r="G19" s="39">
        <v>1.85</v>
      </c>
      <c r="H19" s="39">
        <v>0.03</v>
      </c>
      <c r="I19" s="39"/>
      <c r="J19" s="39"/>
      <c r="K19" s="39">
        <v>0.02</v>
      </c>
      <c r="L19" s="39">
        <v>0.03</v>
      </c>
      <c r="M19" s="39">
        <v>3.8732</v>
      </c>
      <c r="N19" s="39"/>
      <c r="O19" s="39">
        <v>7.79</v>
      </c>
      <c r="P19" s="39">
        <v>0.5</v>
      </c>
      <c r="Q19" s="39"/>
      <c r="R19" s="39">
        <v>1.8</v>
      </c>
      <c r="S19" s="39"/>
      <c r="T19" s="39"/>
      <c r="U19" s="39">
        <v>0.57</v>
      </c>
      <c r="V19" s="39">
        <v>0.2</v>
      </c>
      <c r="W19" s="39"/>
      <c r="X19" s="39"/>
      <c r="Y19" s="39"/>
      <c r="Z19" s="39">
        <v>3.806</v>
      </c>
      <c r="AA19" s="39"/>
      <c r="AB19" s="39">
        <v>7.40555</v>
      </c>
      <c r="AC19" s="39">
        <v>12.968</v>
      </c>
      <c r="AD19" s="39">
        <v>7</v>
      </c>
      <c r="AE19" s="39">
        <v>0.2</v>
      </c>
      <c r="AF19" s="39"/>
      <c r="AG19" s="39">
        <v>9.54725</v>
      </c>
    </row>
  </sheetData>
  <mergeCells count="34">
    <mergeCell ref="AF1:AG1"/>
    <mergeCell ref="A2:AG2"/>
    <mergeCell ref="A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true"/>
  <pageMargins left="0.0780000016093254" right="0.0780000016093254" top="0.0780000016093254" bottom="0.0780000016093254" header="0" footer="0"/>
  <pageSetup paperSize="9" scale="6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7" sqref="C7"/>
    </sheetView>
  </sheetViews>
  <sheetFormatPr defaultColWidth="10" defaultRowHeight="13.5" outlineLevelCol="7"/>
  <cols>
    <col min="1" max="1" width="12.8916666666667" customWidth="true"/>
    <col min="2" max="2" width="25.3333333333333" customWidth="true"/>
    <col min="3" max="3" width="20.7583333333333" customWidth="true"/>
    <col min="4" max="4" width="12.35" customWidth="true"/>
    <col min="5" max="5" width="10.3166666666667" customWidth="true"/>
    <col min="6" max="6" width="14.1083333333333" customWidth="true"/>
    <col min="7" max="8" width="13.7" customWidth="true"/>
  </cols>
  <sheetData>
    <row r="1" ht="14.3" customHeight="true" spans="1:8">
      <c r="A1" s="1"/>
      <c r="G1" s="37" t="s">
        <v>476</v>
      </c>
      <c r="H1" s="37"/>
    </row>
    <row r="2" ht="29.35" customHeight="true" spans="1:8">
      <c r="A2" s="32" t="s">
        <v>21</v>
      </c>
      <c r="B2" s="32"/>
      <c r="C2" s="32"/>
      <c r="D2" s="32"/>
      <c r="E2" s="32"/>
      <c r="F2" s="32"/>
      <c r="G2" s="32"/>
      <c r="H2" s="32"/>
    </row>
    <row r="3" ht="21.1" customHeight="true" spans="1:8">
      <c r="A3" s="16" t="s">
        <v>31</v>
      </c>
      <c r="B3" s="16"/>
      <c r="C3" s="16"/>
      <c r="D3" s="16"/>
      <c r="E3" s="16"/>
      <c r="F3" s="16"/>
      <c r="G3" s="16"/>
      <c r="H3" s="14" t="s">
        <v>32</v>
      </c>
    </row>
    <row r="4" ht="20.35" customHeight="true" spans="1:8">
      <c r="A4" s="33" t="s">
        <v>477</v>
      </c>
      <c r="B4" s="33" t="s">
        <v>478</v>
      </c>
      <c r="C4" s="33" t="s">
        <v>479</v>
      </c>
      <c r="D4" s="33" t="s">
        <v>480</v>
      </c>
      <c r="E4" s="33" t="s">
        <v>481</v>
      </c>
      <c r="F4" s="33"/>
      <c r="G4" s="33"/>
      <c r="H4" s="33" t="s">
        <v>482</v>
      </c>
    </row>
    <row r="5" ht="22.6" customHeight="true" spans="1:8">
      <c r="A5" s="33"/>
      <c r="B5" s="33"/>
      <c r="C5" s="33"/>
      <c r="D5" s="33"/>
      <c r="E5" s="33" t="s">
        <v>139</v>
      </c>
      <c r="F5" s="33" t="s">
        <v>483</v>
      </c>
      <c r="G5" s="33" t="s">
        <v>484</v>
      </c>
      <c r="H5" s="33"/>
    </row>
    <row r="6" ht="19.9" customHeight="true" spans="1:8">
      <c r="A6" s="34"/>
      <c r="B6" s="34" t="s">
        <v>137</v>
      </c>
      <c r="C6" s="22">
        <f>E6+H6</f>
        <v>101.9</v>
      </c>
      <c r="D6" s="22"/>
      <c r="E6" s="22">
        <v>85</v>
      </c>
      <c r="F6" s="22"/>
      <c r="G6" s="22">
        <v>85</v>
      </c>
      <c r="H6" s="22">
        <v>16.9</v>
      </c>
    </row>
    <row r="7" ht="19.9" customHeight="true" spans="1:8">
      <c r="A7" s="21" t="s">
        <v>155</v>
      </c>
      <c r="B7" s="21" t="s">
        <v>156</v>
      </c>
      <c r="C7" s="22">
        <f>SUM(C8:C13)</f>
        <v>101.9</v>
      </c>
      <c r="D7" s="22"/>
      <c r="E7" s="22">
        <v>85</v>
      </c>
      <c r="F7" s="22"/>
      <c r="G7" s="22">
        <v>85</v>
      </c>
      <c r="H7" s="22">
        <v>16.9</v>
      </c>
    </row>
    <row r="8" ht="19.9" customHeight="true" spans="1:8">
      <c r="A8" s="36" t="s">
        <v>157</v>
      </c>
      <c r="B8" s="36" t="s">
        <v>158</v>
      </c>
      <c r="C8" s="39">
        <v>60</v>
      </c>
      <c r="D8" s="39"/>
      <c r="E8" s="24">
        <v>45</v>
      </c>
      <c r="F8" s="39"/>
      <c r="G8" s="39">
        <v>45</v>
      </c>
      <c r="H8" s="39">
        <v>15</v>
      </c>
    </row>
    <row r="9" ht="19.9" customHeight="true" spans="1:8">
      <c r="A9" s="36" t="s">
        <v>159</v>
      </c>
      <c r="B9" s="36" t="s">
        <v>160</v>
      </c>
      <c r="C9" s="39">
        <v>0.5</v>
      </c>
      <c r="D9" s="39"/>
      <c r="E9" s="24"/>
      <c r="F9" s="39"/>
      <c r="G9" s="39"/>
      <c r="H9" s="39">
        <v>0.5</v>
      </c>
    </row>
    <row r="10" ht="19.9" customHeight="true" spans="1:8">
      <c r="A10" s="36" t="s">
        <v>161</v>
      </c>
      <c r="B10" s="36" t="s">
        <v>162</v>
      </c>
      <c r="C10" s="39">
        <v>10.9</v>
      </c>
      <c r="D10" s="39"/>
      <c r="E10" s="24">
        <v>10.5</v>
      </c>
      <c r="F10" s="39"/>
      <c r="G10" s="39">
        <v>10.5</v>
      </c>
      <c r="H10" s="39">
        <v>0.4</v>
      </c>
    </row>
    <row r="11" ht="19.9" customHeight="true" spans="1:8">
      <c r="A11" s="36" t="s">
        <v>163</v>
      </c>
      <c r="B11" s="36" t="s">
        <v>164</v>
      </c>
      <c r="C11" s="39">
        <v>17.8</v>
      </c>
      <c r="D11" s="39"/>
      <c r="E11" s="24">
        <v>17.5</v>
      </c>
      <c r="F11" s="39"/>
      <c r="G11" s="39">
        <v>17.5</v>
      </c>
      <c r="H11" s="39">
        <v>0.3</v>
      </c>
    </row>
    <row r="12" ht="19.9" customHeight="true" spans="1:8">
      <c r="A12" s="36" t="s">
        <v>165</v>
      </c>
      <c r="B12" s="36" t="s">
        <v>166</v>
      </c>
      <c r="C12" s="39">
        <v>5.5</v>
      </c>
      <c r="D12" s="39"/>
      <c r="E12" s="24">
        <v>5</v>
      </c>
      <c r="F12" s="39"/>
      <c r="G12" s="39">
        <v>5</v>
      </c>
      <c r="H12" s="39">
        <v>0.5</v>
      </c>
    </row>
    <row r="13" ht="19.9" customHeight="true" spans="1:8">
      <c r="A13" s="36" t="s">
        <v>167</v>
      </c>
      <c r="B13" s="36" t="s">
        <v>168</v>
      </c>
      <c r="C13" s="39">
        <v>7.2</v>
      </c>
      <c r="D13" s="39"/>
      <c r="E13" s="24">
        <v>7</v>
      </c>
      <c r="F13" s="39"/>
      <c r="G13" s="39">
        <v>7</v>
      </c>
      <c r="H13" s="39">
        <v>0.2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pane ySplit="7" topLeftCell="A8" activePane="bottomLeft" state="frozen"/>
      <selection/>
      <selection pane="bottomLeft" activeCell="A9" sqref="A9:H9"/>
    </sheetView>
  </sheetViews>
  <sheetFormatPr defaultColWidth="10" defaultRowHeight="13.5" outlineLevelCol="7"/>
  <cols>
    <col min="1" max="1" width="11.4" customWidth="true"/>
    <col min="2" max="2" width="24.8333333333333" customWidth="true"/>
    <col min="3" max="3" width="16.15" customWidth="true"/>
    <col min="4" max="4" width="12.8916666666667" customWidth="true"/>
    <col min="5" max="5" width="12.75" customWidth="true"/>
    <col min="6" max="6" width="13.8416666666667" customWidth="true"/>
    <col min="7" max="7" width="14.1083333333333" customWidth="true"/>
    <col min="8" max="8" width="16.2833333333333" customWidth="true"/>
  </cols>
  <sheetData>
    <row r="1" ht="14.3" customHeight="true" spans="1:8">
      <c r="A1" s="1"/>
      <c r="G1" s="37" t="s">
        <v>485</v>
      </c>
      <c r="H1" s="37"/>
    </row>
    <row r="2" ht="33.9" customHeight="true" spans="1:8">
      <c r="A2" s="32" t="s">
        <v>22</v>
      </c>
      <c r="B2" s="32"/>
      <c r="C2" s="32"/>
      <c r="D2" s="32"/>
      <c r="E2" s="32"/>
      <c r="F2" s="32"/>
      <c r="G2" s="32"/>
      <c r="H2" s="32"/>
    </row>
    <row r="3" ht="21.1" customHeight="true" spans="1:8">
      <c r="A3" s="16" t="s">
        <v>31</v>
      </c>
      <c r="B3" s="16"/>
      <c r="C3" s="16"/>
      <c r="D3" s="16"/>
      <c r="E3" s="16"/>
      <c r="F3" s="16"/>
      <c r="G3" s="16"/>
      <c r="H3" s="14" t="s">
        <v>32</v>
      </c>
    </row>
    <row r="4" ht="20.35" customHeight="true" spans="1:8">
      <c r="A4" s="33" t="s">
        <v>170</v>
      </c>
      <c r="B4" s="33" t="s">
        <v>171</v>
      </c>
      <c r="C4" s="33" t="s">
        <v>137</v>
      </c>
      <c r="D4" s="33" t="s">
        <v>486</v>
      </c>
      <c r="E4" s="33"/>
      <c r="F4" s="33"/>
      <c r="G4" s="33"/>
      <c r="H4" s="33" t="s">
        <v>173</v>
      </c>
    </row>
    <row r="5" ht="14.3" customHeight="true" spans="1:8">
      <c r="A5" s="33"/>
      <c r="B5" s="33"/>
      <c r="C5" s="33"/>
      <c r="D5" s="47" t="s">
        <v>172</v>
      </c>
      <c r="E5" s="47"/>
      <c r="F5" s="47"/>
      <c r="G5" s="47"/>
      <c r="H5" s="33"/>
    </row>
    <row r="6" ht="17.3" customHeight="true" spans="1:8">
      <c r="A6" s="33"/>
      <c r="B6" s="33"/>
      <c r="C6" s="33"/>
      <c r="D6" s="33" t="s">
        <v>139</v>
      </c>
      <c r="E6" s="33" t="s">
        <v>298</v>
      </c>
      <c r="F6" s="33"/>
      <c r="G6" s="33" t="s">
        <v>299</v>
      </c>
      <c r="H6" s="33"/>
    </row>
    <row r="7" ht="24.1" customHeight="true" spans="1:8">
      <c r="A7" s="33"/>
      <c r="B7" s="33"/>
      <c r="C7" s="33"/>
      <c r="D7" s="33"/>
      <c r="E7" s="33" t="s">
        <v>276</v>
      </c>
      <c r="F7" s="33" t="s">
        <v>235</v>
      </c>
      <c r="G7" s="33"/>
      <c r="H7" s="33"/>
    </row>
    <row r="8" ht="19.9" customHeight="true" spans="1:8">
      <c r="A8" s="34"/>
      <c r="B8" s="35" t="s">
        <v>137</v>
      </c>
      <c r="C8" s="22">
        <v>0</v>
      </c>
      <c r="D8" s="22"/>
      <c r="E8" s="22"/>
      <c r="F8" s="22"/>
      <c r="G8" s="22"/>
      <c r="H8" s="22"/>
    </row>
    <row r="9" ht="19.9" customHeight="true" spans="1:8">
      <c r="A9" s="40" t="s">
        <v>487</v>
      </c>
      <c r="B9" s="41"/>
      <c r="C9" s="41"/>
      <c r="D9" s="41"/>
      <c r="E9" s="41"/>
      <c r="F9" s="41"/>
      <c r="G9" s="41"/>
      <c r="H9" s="42"/>
    </row>
    <row r="10" ht="19.9" customHeight="true" spans="1:8">
      <c r="A10" s="38"/>
      <c r="B10" s="38"/>
      <c r="C10" s="22"/>
      <c r="D10" s="22"/>
      <c r="E10" s="22"/>
      <c r="F10" s="22"/>
      <c r="G10" s="22"/>
      <c r="H10" s="22"/>
    </row>
    <row r="11" ht="19.9" customHeight="true" spans="1:8">
      <c r="A11" s="38"/>
      <c r="B11" s="38"/>
      <c r="C11" s="22"/>
      <c r="D11" s="22"/>
      <c r="E11" s="22"/>
      <c r="F11" s="22"/>
      <c r="G11" s="22"/>
      <c r="H11" s="22"/>
    </row>
    <row r="12" ht="19.9" customHeight="true" spans="1:8">
      <c r="A12" s="38"/>
      <c r="B12" s="38"/>
      <c r="C12" s="22"/>
      <c r="D12" s="22"/>
      <c r="E12" s="22"/>
      <c r="F12" s="22"/>
      <c r="G12" s="22"/>
      <c r="H12" s="22"/>
    </row>
    <row r="13" ht="19.9" customHeight="true" spans="1:8">
      <c r="A13" s="36"/>
      <c r="B13" s="36"/>
      <c r="C13" s="24"/>
      <c r="D13" s="24"/>
      <c r="E13" s="39"/>
      <c r="F13" s="39"/>
      <c r="G13" s="39"/>
      <c r="H13" s="39"/>
    </row>
  </sheetData>
  <mergeCells count="13">
    <mergeCell ref="G1:H1"/>
    <mergeCell ref="A2:H2"/>
    <mergeCell ref="A3:G3"/>
    <mergeCell ref="D4:G4"/>
    <mergeCell ref="D5:G5"/>
    <mergeCell ref="E6:F6"/>
    <mergeCell ref="A9:H9"/>
    <mergeCell ref="A4:A7"/>
    <mergeCell ref="B4:B7"/>
    <mergeCell ref="C4:C7"/>
    <mergeCell ref="D6:D7"/>
    <mergeCell ref="G6:G7"/>
    <mergeCell ref="H4:H7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I18" sqref="I18"/>
    </sheetView>
  </sheetViews>
  <sheetFormatPr defaultColWidth="10" defaultRowHeight="13.5"/>
  <cols>
    <col min="1" max="1" width="4.475" customWidth="true"/>
    <col min="2" max="2" width="4.75" customWidth="true"/>
    <col min="3" max="3" width="5.01666666666667" customWidth="true"/>
    <col min="4" max="4" width="6.65" customWidth="true"/>
    <col min="5" max="5" width="9.775" customWidth="true"/>
    <col min="6" max="6" width="7.33333333333333" customWidth="true"/>
    <col min="7" max="20" width="7.175" customWidth="true"/>
    <col min="21" max="21" width="9.76666666666667" customWidth="true"/>
  </cols>
  <sheetData>
    <row r="1" ht="14.3" customHeight="true" spans="1:20">
      <c r="A1" s="1"/>
      <c r="S1" s="37" t="s">
        <v>488</v>
      </c>
      <c r="T1" s="37"/>
    </row>
    <row r="2" ht="41.45" customHeight="true" spans="1:17">
      <c r="A2" s="32" t="s">
        <v>23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ht="21.1" customHeight="true" spans="1:20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4" t="s">
        <v>32</v>
      </c>
      <c r="T3" s="14"/>
    </row>
    <row r="4" ht="24.1" customHeight="true" spans="1:20">
      <c r="A4" s="33" t="s">
        <v>223</v>
      </c>
      <c r="B4" s="33"/>
      <c r="C4" s="33"/>
      <c r="D4" s="33" t="s">
        <v>224</v>
      </c>
      <c r="E4" s="33" t="s">
        <v>225</v>
      </c>
      <c r="F4" s="33" t="s">
        <v>226</v>
      </c>
      <c r="G4" s="33" t="s">
        <v>227</v>
      </c>
      <c r="H4" s="33" t="s">
        <v>228</v>
      </c>
      <c r="I4" s="33" t="s">
        <v>229</v>
      </c>
      <c r="J4" s="33" t="s">
        <v>230</v>
      </c>
      <c r="K4" s="33" t="s">
        <v>231</v>
      </c>
      <c r="L4" s="33" t="s">
        <v>232</v>
      </c>
      <c r="M4" s="33" t="s">
        <v>233</v>
      </c>
      <c r="N4" s="33" t="s">
        <v>234</v>
      </c>
      <c r="O4" s="33" t="s">
        <v>235</v>
      </c>
      <c r="P4" s="33" t="s">
        <v>236</v>
      </c>
      <c r="Q4" s="33" t="s">
        <v>237</v>
      </c>
      <c r="R4" s="33" t="s">
        <v>238</v>
      </c>
      <c r="S4" s="33" t="s">
        <v>239</v>
      </c>
      <c r="T4" s="33" t="s">
        <v>240</v>
      </c>
    </row>
    <row r="5" ht="17.3" customHeight="true" spans="1:20">
      <c r="A5" s="33" t="s">
        <v>241</v>
      </c>
      <c r="B5" s="33" t="s">
        <v>242</v>
      </c>
      <c r="C5" s="33" t="s">
        <v>243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</row>
    <row r="6" ht="19.9" customHeight="true" spans="1:20">
      <c r="A6" s="34"/>
      <c r="B6" s="34"/>
      <c r="C6" s="34"/>
      <c r="D6" s="34"/>
      <c r="E6" s="34" t="s">
        <v>137</v>
      </c>
      <c r="F6" s="22">
        <v>0</v>
      </c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</row>
    <row r="7" ht="19.9" customHeight="true" spans="1:20">
      <c r="A7" s="40" t="s">
        <v>487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2"/>
    </row>
    <row r="8" ht="19.9" customHeight="true" spans="1:20">
      <c r="A8" s="43"/>
      <c r="B8" s="43"/>
      <c r="C8" s="43"/>
      <c r="D8" s="38"/>
      <c r="E8" s="38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</row>
    <row r="9" ht="19.9" customHeight="true" spans="1:20">
      <c r="A9" s="44"/>
      <c r="B9" s="44"/>
      <c r="C9" s="44"/>
      <c r="D9" s="36"/>
      <c r="E9" s="45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</row>
  </sheetData>
  <mergeCells count="23">
    <mergeCell ref="S1:T1"/>
    <mergeCell ref="A2:Q2"/>
    <mergeCell ref="A3:R3"/>
    <mergeCell ref="S3:T3"/>
    <mergeCell ref="A4:C4"/>
    <mergeCell ref="A7:T7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G6" sqref="G6"/>
    </sheetView>
  </sheetViews>
  <sheetFormatPr defaultColWidth="10" defaultRowHeight="13.5" outlineLevelCol="2"/>
  <cols>
    <col min="1" max="1" width="6.38333333333333" customWidth="true"/>
    <col min="2" max="2" width="9.90833333333333" customWidth="true"/>
    <col min="3" max="3" width="52.3833333333333" customWidth="true"/>
  </cols>
  <sheetData>
    <row r="1" ht="28.6" customHeight="true" spans="1:3">
      <c r="A1" s="1"/>
      <c r="B1" s="15" t="s">
        <v>5</v>
      </c>
      <c r="C1" s="15"/>
    </row>
    <row r="2" ht="21.85" customHeight="true" spans="2:3">
      <c r="B2" s="15"/>
      <c r="C2" s="15"/>
    </row>
    <row r="3" ht="27.1" customHeight="true" spans="2:3">
      <c r="B3" s="94" t="s">
        <v>6</v>
      </c>
      <c r="C3" s="94"/>
    </row>
    <row r="4" ht="28.45" customHeight="true" spans="2:3">
      <c r="B4" s="95">
        <v>1</v>
      </c>
      <c r="C4" s="96" t="s">
        <v>7</v>
      </c>
    </row>
    <row r="5" ht="28.45" customHeight="true" spans="2:3">
      <c r="B5" s="95">
        <v>2</v>
      </c>
      <c r="C5" s="97" t="s">
        <v>8</v>
      </c>
    </row>
    <row r="6" ht="28.45" customHeight="true" spans="2:3">
      <c r="B6" s="95">
        <v>3</v>
      </c>
      <c r="C6" s="96" t="s">
        <v>9</v>
      </c>
    </row>
    <row r="7" ht="28.45" customHeight="true" spans="2:3">
      <c r="B7" s="95">
        <v>4</v>
      </c>
      <c r="C7" s="96" t="s">
        <v>10</v>
      </c>
    </row>
    <row r="8" ht="28.45" customHeight="true" spans="2:3">
      <c r="B8" s="95">
        <v>5</v>
      </c>
      <c r="C8" s="96" t="s">
        <v>11</v>
      </c>
    </row>
    <row r="9" ht="28.45" customHeight="true" spans="2:3">
      <c r="B9" s="95">
        <v>6</v>
      </c>
      <c r="C9" s="96" t="s">
        <v>12</v>
      </c>
    </row>
    <row r="10" ht="28.45" customHeight="true" spans="2:3">
      <c r="B10" s="95">
        <v>7</v>
      </c>
      <c r="C10" s="96" t="s">
        <v>13</v>
      </c>
    </row>
    <row r="11" ht="28.45" customHeight="true" spans="2:3">
      <c r="B11" s="95">
        <v>8</v>
      </c>
      <c r="C11" s="96" t="s">
        <v>14</v>
      </c>
    </row>
    <row r="12" ht="28.45" customHeight="true" spans="2:3">
      <c r="B12" s="95">
        <v>9</v>
      </c>
      <c r="C12" s="96" t="s">
        <v>15</v>
      </c>
    </row>
    <row r="13" ht="28.45" customHeight="true" spans="2:3">
      <c r="B13" s="95">
        <v>10</v>
      </c>
      <c r="C13" s="96" t="s">
        <v>16</v>
      </c>
    </row>
    <row r="14" ht="28.45" customHeight="true" spans="2:3">
      <c r="B14" s="95">
        <v>11</v>
      </c>
      <c r="C14" s="96" t="s">
        <v>17</v>
      </c>
    </row>
    <row r="15" ht="28.45" customHeight="true" spans="2:3">
      <c r="B15" s="95">
        <v>12</v>
      </c>
      <c r="C15" s="96" t="s">
        <v>18</v>
      </c>
    </row>
    <row r="16" ht="28.45" customHeight="true" spans="2:3">
      <c r="B16" s="95">
        <v>13</v>
      </c>
      <c r="C16" s="96" t="s">
        <v>19</v>
      </c>
    </row>
    <row r="17" ht="28.45" customHeight="true" spans="2:3">
      <c r="B17" s="95">
        <v>14</v>
      </c>
      <c r="C17" s="96" t="s">
        <v>20</v>
      </c>
    </row>
    <row r="18" ht="28.45" customHeight="true" spans="2:3">
      <c r="B18" s="95">
        <v>15</v>
      </c>
      <c r="C18" s="96" t="s">
        <v>21</v>
      </c>
    </row>
    <row r="19" ht="28.45" customHeight="true" spans="2:3">
      <c r="B19" s="95">
        <v>16</v>
      </c>
      <c r="C19" s="96" t="s">
        <v>22</v>
      </c>
    </row>
    <row r="20" ht="28.45" customHeight="true" spans="2:3">
      <c r="B20" s="95">
        <v>17</v>
      </c>
      <c r="C20" s="96" t="s">
        <v>23</v>
      </c>
    </row>
    <row r="21" ht="28.45" customHeight="true" spans="2:3">
      <c r="B21" s="95">
        <v>18</v>
      </c>
      <c r="C21" s="96" t="s">
        <v>24</v>
      </c>
    </row>
    <row r="22" ht="28.45" customHeight="true" spans="2:3">
      <c r="B22" s="95">
        <v>19</v>
      </c>
      <c r="C22" s="96" t="s">
        <v>25</v>
      </c>
    </row>
    <row r="23" ht="28.45" customHeight="true" spans="2:3">
      <c r="B23" s="95">
        <v>20</v>
      </c>
      <c r="C23" s="96" t="s">
        <v>26</v>
      </c>
    </row>
    <row r="24" ht="28.45" customHeight="true" spans="2:3">
      <c r="B24" s="95">
        <v>21</v>
      </c>
      <c r="C24" s="96" t="s">
        <v>27</v>
      </c>
    </row>
    <row r="25" ht="28.45" customHeight="true" spans="2:3">
      <c r="B25" s="95">
        <v>22</v>
      </c>
      <c r="C25" s="96" t="s">
        <v>28</v>
      </c>
    </row>
    <row r="26" ht="28.45" customHeight="true" spans="2:3">
      <c r="B26" s="95">
        <v>23</v>
      </c>
      <c r="C26" s="96" t="s">
        <v>29</v>
      </c>
    </row>
  </sheetData>
  <mergeCells count="2">
    <mergeCell ref="B3:C3"/>
    <mergeCell ref="B1:C2"/>
  </mergeCells>
  <printOptions horizontalCentered="true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P14" sqref="P14"/>
    </sheetView>
  </sheetViews>
  <sheetFormatPr defaultColWidth="10" defaultRowHeight="13.5"/>
  <cols>
    <col min="1" max="1" width="3.8" customWidth="true"/>
    <col min="2" max="3" width="3.93333333333333" customWidth="true"/>
    <col min="4" max="4" width="6.78333333333333" customWidth="true"/>
    <col min="5" max="5" width="15.8833333333333" customWidth="true"/>
    <col min="6" max="6" width="9.225" customWidth="true"/>
    <col min="7" max="20" width="7.175" customWidth="true"/>
    <col min="21" max="21" width="9.76666666666667" customWidth="true"/>
  </cols>
  <sheetData>
    <row r="1" ht="14.3" customHeight="true" spans="1:20">
      <c r="A1" s="1"/>
      <c r="S1" s="37" t="s">
        <v>489</v>
      </c>
      <c r="T1" s="37"/>
    </row>
    <row r="2" ht="41.45" customHeight="true" spans="1:20">
      <c r="A2" s="32" t="s">
        <v>24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ht="18.8" customHeight="true" spans="1:20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4" t="s">
        <v>32</v>
      </c>
      <c r="T3" s="14"/>
    </row>
    <row r="4" ht="25.6" customHeight="true" spans="1:20">
      <c r="A4" s="33" t="s">
        <v>223</v>
      </c>
      <c r="B4" s="33"/>
      <c r="C4" s="33"/>
      <c r="D4" s="33" t="s">
        <v>224</v>
      </c>
      <c r="E4" s="33" t="s">
        <v>225</v>
      </c>
      <c r="F4" s="33" t="s">
        <v>275</v>
      </c>
      <c r="G4" s="33" t="s">
        <v>172</v>
      </c>
      <c r="H4" s="33"/>
      <c r="I4" s="33"/>
      <c r="J4" s="33"/>
      <c r="K4" s="33" t="s">
        <v>173</v>
      </c>
      <c r="L4" s="33"/>
      <c r="M4" s="33"/>
      <c r="N4" s="33"/>
      <c r="O4" s="33"/>
      <c r="P4" s="33"/>
      <c r="Q4" s="33"/>
      <c r="R4" s="33"/>
      <c r="S4" s="33"/>
      <c r="T4" s="33"/>
    </row>
    <row r="5" ht="43.7" customHeight="true" spans="1:20">
      <c r="A5" s="33" t="s">
        <v>241</v>
      </c>
      <c r="B5" s="33" t="s">
        <v>242</v>
      </c>
      <c r="C5" s="33" t="s">
        <v>243</v>
      </c>
      <c r="D5" s="33"/>
      <c r="E5" s="33"/>
      <c r="F5" s="33"/>
      <c r="G5" s="33" t="s">
        <v>137</v>
      </c>
      <c r="H5" s="33" t="s">
        <v>276</v>
      </c>
      <c r="I5" s="33" t="s">
        <v>277</v>
      </c>
      <c r="J5" s="33" t="s">
        <v>235</v>
      </c>
      <c r="K5" s="33" t="s">
        <v>137</v>
      </c>
      <c r="L5" s="33" t="s">
        <v>279</v>
      </c>
      <c r="M5" s="33" t="s">
        <v>280</v>
      </c>
      <c r="N5" s="33" t="s">
        <v>237</v>
      </c>
      <c r="O5" s="33" t="s">
        <v>281</v>
      </c>
      <c r="P5" s="33" t="s">
        <v>282</v>
      </c>
      <c r="Q5" s="33" t="s">
        <v>283</v>
      </c>
      <c r="R5" s="33" t="s">
        <v>233</v>
      </c>
      <c r="S5" s="33" t="s">
        <v>236</v>
      </c>
      <c r="T5" s="33" t="s">
        <v>240</v>
      </c>
    </row>
    <row r="6" ht="19.9" customHeight="true" spans="1:20">
      <c r="A6" s="34"/>
      <c r="B6" s="34"/>
      <c r="C6" s="34"/>
      <c r="D6" s="34"/>
      <c r="E6" s="34" t="s">
        <v>137</v>
      </c>
      <c r="F6" s="22">
        <v>0</v>
      </c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</row>
    <row r="7" ht="19.9" customHeight="true" spans="1:20">
      <c r="A7" s="40" t="s">
        <v>487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2"/>
    </row>
    <row r="8" ht="19.9" customHeight="true" spans="1:20">
      <c r="A8" s="43"/>
      <c r="B8" s="43"/>
      <c r="C8" s="43"/>
      <c r="D8" s="38"/>
      <c r="E8" s="38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</row>
    <row r="9" ht="19.9" customHeight="true" spans="1:20">
      <c r="A9" s="44"/>
      <c r="B9" s="44"/>
      <c r="C9" s="44"/>
      <c r="D9" s="36"/>
      <c r="E9" s="45"/>
      <c r="F9" s="39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7:T7"/>
    <mergeCell ref="D4:D5"/>
    <mergeCell ref="E4:E5"/>
    <mergeCell ref="F4:F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pane ySplit="6" topLeftCell="A7" activePane="bottomLeft" state="frozen"/>
      <selection/>
      <selection pane="bottomLeft" activeCell="G18" sqref="G18"/>
    </sheetView>
  </sheetViews>
  <sheetFormatPr defaultColWidth="10" defaultRowHeight="13.5" outlineLevelCol="7"/>
  <cols>
    <col min="1" max="1" width="11.1333333333333" customWidth="true"/>
    <col min="2" max="2" width="25.3833333333333" customWidth="true"/>
    <col min="3" max="3" width="15.3333333333333" customWidth="true"/>
    <col min="4" max="4" width="12.75" customWidth="true"/>
    <col min="5" max="5" width="16.4166666666667" customWidth="true"/>
    <col min="6" max="6" width="14.1083333333333" customWidth="true"/>
    <col min="7" max="7" width="15.3333333333333" customWidth="true"/>
    <col min="8" max="8" width="17.6416666666667" customWidth="true"/>
  </cols>
  <sheetData>
    <row r="1" ht="14.3" customHeight="true" spans="1:8">
      <c r="A1" s="1"/>
      <c r="H1" s="37" t="s">
        <v>490</v>
      </c>
    </row>
    <row r="2" ht="33.9" customHeight="true" spans="1:8">
      <c r="A2" s="32" t="s">
        <v>491</v>
      </c>
      <c r="B2" s="32"/>
      <c r="C2" s="32"/>
      <c r="D2" s="32"/>
      <c r="E2" s="32"/>
      <c r="F2" s="32"/>
      <c r="G2" s="32"/>
      <c r="H2" s="32"/>
    </row>
    <row r="3" ht="21.1" customHeight="true" spans="1:8">
      <c r="A3" s="16" t="s">
        <v>31</v>
      </c>
      <c r="B3" s="16"/>
      <c r="C3" s="16"/>
      <c r="D3" s="16"/>
      <c r="E3" s="16"/>
      <c r="F3" s="16"/>
      <c r="G3" s="16"/>
      <c r="H3" s="14" t="s">
        <v>32</v>
      </c>
    </row>
    <row r="4" ht="17.3" customHeight="true" spans="1:8">
      <c r="A4" s="33" t="s">
        <v>170</v>
      </c>
      <c r="B4" s="33" t="s">
        <v>171</v>
      </c>
      <c r="C4" s="33" t="s">
        <v>137</v>
      </c>
      <c r="D4" s="33" t="s">
        <v>492</v>
      </c>
      <c r="E4" s="33"/>
      <c r="F4" s="33"/>
      <c r="G4" s="33"/>
      <c r="H4" s="33" t="s">
        <v>173</v>
      </c>
    </row>
    <row r="5" ht="20.35" customHeight="true" spans="1:8">
      <c r="A5" s="33"/>
      <c r="B5" s="33"/>
      <c r="C5" s="33"/>
      <c r="D5" s="33" t="s">
        <v>139</v>
      </c>
      <c r="E5" s="33" t="s">
        <v>298</v>
      </c>
      <c r="F5" s="33"/>
      <c r="G5" s="33" t="s">
        <v>299</v>
      </c>
      <c r="H5" s="33"/>
    </row>
    <row r="6" ht="20.35" customHeight="true" spans="1:8">
      <c r="A6" s="33"/>
      <c r="B6" s="33"/>
      <c r="C6" s="33"/>
      <c r="D6" s="33"/>
      <c r="E6" s="33" t="s">
        <v>276</v>
      </c>
      <c r="F6" s="33" t="s">
        <v>235</v>
      </c>
      <c r="G6" s="33"/>
      <c r="H6" s="33"/>
    </row>
    <row r="7" ht="19.9" customHeight="true" spans="1:8">
      <c r="A7" s="34"/>
      <c r="B7" s="35" t="s">
        <v>137</v>
      </c>
      <c r="C7" s="22">
        <v>0</v>
      </c>
      <c r="D7" s="22"/>
      <c r="E7" s="22"/>
      <c r="F7" s="22"/>
      <c r="G7" s="22"/>
      <c r="H7" s="22"/>
    </row>
    <row r="8" ht="19.9" customHeight="true" spans="1:8">
      <c r="A8" s="40" t="s">
        <v>487</v>
      </c>
      <c r="B8" s="41"/>
      <c r="C8" s="41"/>
      <c r="D8" s="41"/>
      <c r="E8" s="41"/>
      <c r="F8" s="41"/>
      <c r="G8" s="41"/>
      <c r="H8" s="42"/>
    </row>
    <row r="9" ht="19.9" customHeight="true" spans="1:8">
      <c r="A9" s="38"/>
      <c r="B9" s="38"/>
      <c r="C9" s="22"/>
      <c r="D9" s="22"/>
      <c r="E9" s="22"/>
      <c r="F9" s="22"/>
      <c r="G9" s="22"/>
      <c r="H9" s="22"/>
    </row>
    <row r="10" ht="19.9" customHeight="true" spans="1:8">
      <c r="A10" s="38"/>
      <c r="B10" s="38"/>
      <c r="C10" s="22"/>
      <c r="D10" s="22"/>
      <c r="E10" s="22"/>
      <c r="F10" s="22"/>
      <c r="G10" s="22"/>
      <c r="H10" s="22"/>
    </row>
    <row r="11" ht="19.9" customHeight="true" spans="1:8">
      <c r="A11" s="38"/>
      <c r="B11" s="38"/>
      <c r="C11" s="22"/>
      <c r="D11" s="22"/>
      <c r="E11" s="22"/>
      <c r="F11" s="22"/>
      <c r="G11" s="22"/>
      <c r="H11" s="22"/>
    </row>
    <row r="12" ht="19.9" customHeight="true" spans="1:8">
      <c r="A12" s="36"/>
      <c r="B12" s="36"/>
      <c r="C12" s="24"/>
      <c r="D12" s="24"/>
      <c r="E12" s="39"/>
      <c r="F12" s="39"/>
      <c r="G12" s="39"/>
      <c r="H12" s="39"/>
    </row>
  </sheetData>
  <mergeCells count="11">
    <mergeCell ref="A2:H2"/>
    <mergeCell ref="A3:G3"/>
    <mergeCell ref="D4:G4"/>
    <mergeCell ref="E5:F5"/>
    <mergeCell ref="A8:H8"/>
    <mergeCell ref="A4:A6"/>
    <mergeCell ref="B4:B6"/>
    <mergeCell ref="C4:C6"/>
    <mergeCell ref="D5:D6"/>
    <mergeCell ref="G5:G6"/>
    <mergeCell ref="H4:H6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workbookViewId="0">
      <pane ySplit="7" topLeftCell="A8" activePane="bottomLeft" state="frozen"/>
      <selection/>
      <selection pane="bottomLeft" activeCell="G15" sqref="G15"/>
    </sheetView>
  </sheetViews>
  <sheetFormatPr defaultColWidth="10" defaultRowHeight="13.5" outlineLevelCol="7"/>
  <cols>
    <col min="1" max="1" width="10.725" customWidth="true"/>
    <col min="2" max="2" width="22.8" customWidth="true"/>
    <col min="3" max="3" width="19.2666666666667" customWidth="true"/>
    <col min="4" max="4" width="16.6916666666667" customWidth="true"/>
    <col min="5" max="6" width="16.4166666666667" customWidth="true"/>
    <col min="7" max="8" width="17.6416666666667" customWidth="true"/>
  </cols>
  <sheetData>
    <row r="1" ht="14.3" customHeight="true" spans="1:8">
      <c r="A1" s="1"/>
      <c r="H1" s="37" t="s">
        <v>493</v>
      </c>
    </row>
    <row r="2" ht="33.9" customHeight="true" spans="1:8">
      <c r="A2" s="32" t="s">
        <v>26</v>
      </c>
      <c r="B2" s="32"/>
      <c r="C2" s="32"/>
      <c r="D2" s="32"/>
      <c r="E2" s="32"/>
      <c r="F2" s="32"/>
      <c r="G2" s="32"/>
      <c r="H2" s="32"/>
    </row>
    <row r="3" ht="21.1" customHeight="true" spans="1:8">
      <c r="A3" s="16" t="s">
        <v>31</v>
      </c>
      <c r="B3" s="16"/>
      <c r="C3" s="16"/>
      <c r="D3" s="16"/>
      <c r="E3" s="16"/>
      <c r="F3" s="16"/>
      <c r="G3" s="16"/>
      <c r="H3" s="14" t="s">
        <v>32</v>
      </c>
    </row>
    <row r="4" ht="18.05" customHeight="true" spans="1:8">
      <c r="A4" s="33" t="s">
        <v>170</v>
      </c>
      <c r="B4" s="33" t="s">
        <v>171</v>
      </c>
      <c r="C4" s="33" t="s">
        <v>137</v>
      </c>
      <c r="D4" s="33" t="s">
        <v>494</v>
      </c>
      <c r="E4" s="33"/>
      <c r="F4" s="33"/>
      <c r="G4" s="33"/>
      <c r="H4" s="33" t="s">
        <v>173</v>
      </c>
    </row>
    <row r="5" ht="16.55" customHeight="true" spans="1:8">
      <c r="A5" s="33"/>
      <c r="B5" s="33"/>
      <c r="C5" s="33"/>
      <c r="D5" s="18" t="s">
        <v>139</v>
      </c>
      <c r="E5" s="18" t="s">
        <v>298</v>
      </c>
      <c r="F5" s="18"/>
      <c r="G5" s="33" t="s">
        <v>299</v>
      </c>
      <c r="H5" s="33"/>
    </row>
    <row r="6" ht="21.1" customHeight="true" spans="1:8">
      <c r="A6" s="33"/>
      <c r="B6" s="33"/>
      <c r="C6" s="33"/>
      <c r="D6" s="18"/>
      <c r="E6" s="18"/>
      <c r="F6" s="18"/>
      <c r="G6" s="33"/>
      <c r="H6" s="33"/>
    </row>
    <row r="7" ht="21.1" customHeight="true" spans="1:8">
      <c r="A7" s="33"/>
      <c r="B7" s="33"/>
      <c r="C7" s="33"/>
      <c r="D7" s="18"/>
      <c r="E7" s="33" t="s">
        <v>276</v>
      </c>
      <c r="F7" s="33" t="s">
        <v>235</v>
      </c>
      <c r="G7" s="33"/>
      <c r="H7" s="33"/>
    </row>
    <row r="8" ht="19.9" customHeight="true" spans="1:8">
      <c r="A8" s="34"/>
      <c r="B8" s="35" t="s">
        <v>137</v>
      </c>
      <c r="C8" s="22">
        <v>295</v>
      </c>
      <c r="D8" s="22"/>
      <c r="E8" s="22"/>
      <c r="F8" s="22"/>
      <c r="G8" s="22"/>
      <c r="H8" s="22">
        <v>295</v>
      </c>
    </row>
    <row r="9" ht="19.9" customHeight="true" spans="1:8">
      <c r="A9" s="21" t="s">
        <v>155</v>
      </c>
      <c r="B9" s="21" t="s">
        <v>156</v>
      </c>
      <c r="C9" s="22">
        <v>295</v>
      </c>
      <c r="D9" s="22"/>
      <c r="E9" s="22"/>
      <c r="F9" s="22"/>
      <c r="G9" s="22"/>
      <c r="H9" s="22">
        <v>295</v>
      </c>
    </row>
    <row r="10" ht="19.9" customHeight="true" spans="1:8">
      <c r="A10" s="38" t="s">
        <v>161</v>
      </c>
      <c r="B10" s="38" t="s">
        <v>162</v>
      </c>
      <c r="C10" s="22">
        <v>100</v>
      </c>
      <c r="D10" s="22"/>
      <c r="E10" s="22"/>
      <c r="F10" s="22"/>
      <c r="G10" s="22"/>
      <c r="H10" s="22">
        <v>100</v>
      </c>
    </row>
    <row r="11" ht="19.9" customHeight="true" spans="1:8">
      <c r="A11" s="38" t="s">
        <v>192</v>
      </c>
      <c r="B11" s="38" t="s">
        <v>193</v>
      </c>
      <c r="C11" s="22">
        <v>100</v>
      </c>
      <c r="D11" s="22"/>
      <c r="E11" s="22"/>
      <c r="F11" s="22"/>
      <c r="G11" s="22"/>
      <c r="H11" s="22">
        <v>100</v>
      </c>
    </row>
    <row r="12" ht="19.9" customHeight="true" spans="1:8">
      <c r="A12" s="38" t="s">
        <v>310</v>
      </c>
      <c r="B12" s="38" t="s">
        <v>311</v>
      </c>
      <c r="C12" s="22">
        <v>100</v>
      </c>
      <c r="D12" s="22"/>
      <c r="E12" s="22"/>
      <c r="F12" s="22"/>
      <c r="G12" s="22"/>
      <c r="H12" s="22">
        <v>100</v>
      </c>
    </row>
    <row r="13" ht="19.9" customHeight="true" spans="1:8">
      <c r="A13" s="36" t="s">
        <v>318</v>
      </c>
      <c r="B13" s="36" t="s">
        <v>319</v>
      </c>
      <c r="C13" s="24">
        <v>100</v>
      </c>
      <c r="D13" s="24"/>
      <c r="E13" s="39"/>
      <c r="F13" s="39"/>
      <c r="G13" s="39"/>
      <c r="H13" s="39">
        <v>100</v>
      </c>
    </row>
    <row r="14" ht="19.9" customHeight="true" spans="1:8">
      <c r="A14" s="38" t="s">
        <v>163</v>
      </c>
      <c r="B14" s="38" t="s">
        <v>164</v>
      </c>
      <c r="C14" s="22">
        <v>125</v>
      </c>
      <c r="D14" s="22"/>
      <c r="E14" s="22"/>
      <c r="F14" s="22"/>
      <c r="G14" s="22"/>
      <c r="H14" s="22">
        <v>125</v>
      </c>
    </row>
    <row r="15" ht="19.9" customHeight="true" spans="1:8">
      <c r="A15" s="38" t="s">
        <v>192</v>
      </c>
      <c r="B15" s="38" t="s">
        <v>193</v>
      </c>
      <c r="C15" s="22">
        <v>125</v>
      </c>
      <c r="D15" s="22"/>
      <c r="E15" s="22"/>
      <c r="F15" s="22"/>
      <c r="G15" s="22"/>
      <c r="H15" s="22">
        <v>125</v>
      </c>
    </row>
    <row r="16" ht="19.9" customHeight="true" spans="1:8">
      <c r="A16" s="38" t="s">
        <v>310</v>
      </c>
      <c r="B16" s="38" t="s">
        <v>311</v>
      </c>
      <c r="C16" s="22">
        <v>125</v>
      </c>
      <c r="D16" s="22"/>
      <c r="E16" s="22"/>
      <c r="F16" s="22"/>
      <c r="G16" s="22"/>
      <c r="H16" s="22">
        <v>125</v>
      </c>
    </row>
    <row r="17" ht="19.9" customHeight="true" spans="1:8">
      <c r="A17" s="36" t="s">
        <v>318</v>
      </c>
      <c r="B17" s="36" t="s">
        <v>319</v>
      </c>
      <c r="C17" s="24">
        <v>125</v>
      </c>
      <c r="D17" s="24"/>
      <c r="E17" s="39"/>
      <c r="F17" s="39"/>
      <c r="G17" s="39"/>
      <c r="H17" s="39">
        <v>125</v>
      </c>
    </row>
    <row r="18" ht="19.9" customHeight="true" spans="1:8">
      <c r="A18" s="38" t="s">
        <v>165</v>
      </c>
      <c r="B18" s="38" t="s">
        <v>166</v>
      </c>
      <c r="C18" s="22">
        <v>15</v>
      </c>
      <c r="D18" s="22"/>
      <c r="E18" s="22"/>
      <c r="F18" s="22"/>
      <c r="G18" s="22"/>
      <c r="H18" s="22">
        <v>15</v>
      </c>
    </row>
    <row r="19" ht="19.9" customHeight="true" spans="1:8">
      <c r="A19" s="38" t="s">
        <v>192</v>
      </c>
      <c r="B19" s="38" t="s">
        <v>193</v>
      </c>
      <c r="C19" s="22">
        <v>15</v>
      </c>
      <c r="D19" s="22"/>
      <c r="E19" s="22"/>
      <c r="F19" s="22"/>
      <c r="G19" s="22"/>
      <c r="H19" s="22">
        <v>15</v>
      </c>
    </row>
    <row r="20" ht="19.9" customHeight="true" spans="1:8">
      <c r="A20" s="38" t="s">
        <v>310</v>
      </c>
      <c r="B20" s="38" t="s">
        <v>311</v>
      </c>
      <c r="C20" s="22">
        <v>15</v>
      </c>
      <c r="D20" s="22"/>
      <c r="E20" s="22"/>
      <c r="F20" s="22"/>
      <c r="G20" s="22"/>
      <c r="H20" s="22">
        <v>15</v>
      </c>
    </row>
    <row r="21" ht="19.9" customHeight="true" spans="1:8">
      <c r="A21" s="36" t="s">
        <v>322</v>
      </c>
      <c r="B21" s="36" t="s">
        <v>323</v>
      </c>
      <c r="C21" s="24">
        <v>15</v>
      </c>
      <c r="D21" s="24"/>
      <c r="E21" s="39"/>
      <c r="F21" s="39"/>
      <c r="G21" s="39"/>
      <c r="H21" s="39">
        <v>15</v>
      </c>
    </row>
    <row r="22" ht="19.9" customHeight="true" spans="1:8">
      <c r="A22" s="38" t="s">
        <v>167</v>
      </c>
      <c r="B22" s="38" t="s">
        <v>168</v>
      </c>
      <c r="C22" s="22">
        <v>55</v>
      </c>
      <c r="D22" s="22"/>
      <c r="E22" s="22"/>
      <c r="F22" s="22"/>
      <c r="G22" s="22"/>
      <c r="H22" s="22">
        <v>55</v>
      </c>
    </row>
    <row r="23" ht="19.9" customHeight="true" spans="1:8">
      <c r="A23" s="38" t="s">
        <v>192</v>
      </c>
      <c r="B23" s="38" t="s">
        <v>193</v>
      </c>
      <c r="C23" s="22">
        <v>55</v>
      </c>
      <c r="D23" s="22"/>
      <c r="E23" s="22"/>
      <c r="F23" s="22"/>
      <c r="G23" s="22"/>
      <c r="H23" s="22">
        <v>55</v>
      </c>
    </row>
    <row r="24" ht="19.9" customHeight="true" spans="1:8">
      <c r="A24" s="38" t="s">
        <v>310</v>
      </c>
      <c r="B24" s="38" t="s">
        <v>311</v>
      </c>
      <c r="C24" s="22">
        <v>55</v>
      </c>
      <c r="D24" s="22"/>
      <c r="E24" s="22"/>
      <c r="F24" s="22"/>
      <c r="G24" s="22"/>
      <c r="H24" s="22">
        <v>55</v>
      </c>
    </row>
    <row r="25" ht="19.9" customHeight="true" spans="1:8">
      <c r="A25" s="36" t="s">
        <v>322</v>
      </c>
      <c r="B25" s="36" t="s">
        <v>323</v>
      </c>
      <c r="C25" s="24">
        <v>55</v>
      </c>
      <c r="D25" s="24"/>
      <c r="E25" s="39"/>
      <c r="F25" s="39"/>
      <c r="G25" s="39"/>
      <c r="H25" s="39">
        <v>55</v>
      </c>
    </row>
  </sheetData>
  <mergeCells count="10">
    <mergeCell ref="A2:H2"/>
    <mergeCell ref="A3:G3"/>
    <mergeCell ref="D4:G4"/>
    <mergeCell ref="A4:A7"/>
    <mergeCell ref="B4:B7"/>
    <mergeCell ref="C4:C7"/>
    <mergeCell ref="D5:D7"/>
    <mergeCell ref="G5:G7"/>
    <mergeCell ref="H4:H7"/>
    <mergeCell ref="E5:F6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C7" sqref="C7"/>
    </sheetView>
  </sheetViews>
  <sheetFormatPr defaultColWidth="10" defaultRowHeight="13.5"/>
  <cols>
    <col min="1" max="1" width="10.0333333333333" customWidth="true"/>
    <col min="2" max="2" width="17" customWidth="true"/>
    <col min="3" max="3" width="13.3" customWidth="true"/>
    <col min="4" max="5" width="7.775" customWidth="true"/>
    <col min="6" max="14" width="7.69166666666667" customWidth="true"/>
    <col min="15" max="16" width="9.76666666666667" customWidth="true"/>
  </cols>
  <sheetData>
    <row r="1" ht="14.3" customHeight="true" spans="1:14">
      <c r="A1" s="1"/>
      <c r="M1" s="37" t="s">
        <v>495</v>
      </c>
      <c r="N1" s="37"/>
    </row>
    <row r="2" ht="39.9" customHeight="true" spans="1:14">
      <c r="A2" s="32" t="s">
        <v>27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ht="15.8" customHeight="true" spans="1:14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4" t="s">
        <v>32</v>
      </c>
      <c r="N3" s="14"/>
    </row>
    <row r="4" ht="22.75" customHeight="true" spans="1:14">
      <c r="A4" s="33" t="s">
        <v>224</v>
      </c>
      <c r="B4" s="33" t="s">
        <v>496</v>
      </c>
      <c r="C4" s="33" t="s">
        <v>497</v>
      </c>
      <c r="D4" s="33"/>
      <c r="E4" s="33"/>
      <c r="F4" s="33"/>
      <c r="G4" s="33"/>
      <c r="H4" s="33"/>
      <c r="I4" s="33"/>
      <c r="J4" s="33"/>
      <c r="K4" s="33"/>
      <c r="L4" s="33"/>
      <c r="M4" s="33" t="s">
        <v>498</v>
      </c>
      <c r="N4" s="33"/>
    </row>
    <row r="5" ht="27.85" customHeight="true" spans="1:14">
      <c r="A5" s="33"/>
      <c r="B5" s="33"/>
      <c r="C5" s="33" t="s">
        <v>499</v>
      </c>
      <c r="D5" s="33" t="s">
        <v>140</v>
      </c>
      <c r="E5" s="33"/>
      <c r="F5" s="33"/>
      <c r="G5" s="33"/>
      <c r="H5" s="33"/>
      <c r="I5" s="33"/>
      <c r="J5" s="33" t="s">
        <v>500</v>
      </c>
      <c r="K5" s="33" t="s">
        <v>142</v>
      </c>
      <c r="L5" s="33" t="s">
        <v>143</v>
      </c>
      <c r="M5" s="33" t="s">
        <v>501</v>
      </c>
      <c r="N5" s="33" t="s">
        <v>502</v>
      </c>
    </row>
    <row r="6" ht="39.15" customHeight="true" spans="1:14">
      <c r="A6" s="33"/>
      <c r="B6" s="33"/>
      <c r="C6" s="33"/>
      <c r="D6" s="33" t="s">
        <v>503</v>
      </c>
      <c r="E6" s="33" t="s">
        <v>504</v>
      </c>
      <c r="F6" s="33" t="s">
        <v>505</v>
      </c>
      <c r="G6" s="33" t="s">
        <v>506</v>
      </c>
      <c r="H6" s="33" t="s">
        <v>507</v>
      </c>
      <c r="I6" s="33" t="s">
        <v>508</v>
      </c>
      <c r="J6" s="33"/>
      <c r="K6" s="33"/>
      <c r="L6" s="33"/>
      <c r="M6" s="33"/>
      <c r="N6" s="33"/>
    </row>
    <row r="7" ht="22" customHeight="true" spans="1:14">
      <c r="A7" s="34"/>
      <c r="B7" s="35" t="s">
        <v>137</v>
      </c>
      <c r="C7" s="22">
        <v>2089.89</v>
      </c>
      <c r="D7" s="22">
        <v>1794.89</v>
      </c>
      <c r="E7" s="22">
        <v>1794.89</v>
      </c>
      <c r="F7" s="22"/>
      <c r="G7" s="22"/>
      <c r="H7" s="22"/>
      <c r="I7" s="22"/>
      <c r="J7" s="22"/>
      <c r="K7" s="22"/>
      <c r="L7" s="22"/>
      <c r="M7" s="22">
        <v>2089.89</v>
      </c>
      <c r="N7" s="34"/>
    </row>
    <row r="8" ht="22" customHeight="true" spans="1:14">
      <c r="A8" s="21" t="s">
        <v>155</v>
      </c>
      <c r="B8" s="21" t="s">
        <v>156</v>
      </c>
      <c r="C8" s="22">
        <v>2089.89</v>
      </c>
      <c r="D8" s="22">
        <v>1794.89</v>
      </c>
      <c r="E8" s="22">
        <v>1794.89</v>
      </c>
      <c r="F8" s="22"/>
      <c r="G8" s="22"/>
      <c r="H8" s="22"/>
      <c r="I8" s="22"/>
      <c r="J8" s="22"/>
      <c r="K8" s="22"/>
      <c r="L8" s="22"/>
      <c r="M8" s="22">
        <v>2089.89</v>
      </c>
      <c r="N8" s="34"/>
    </row>
    <row r="9" ht="22" customHeight="true" spans="1:14">
      <c r="A9" s="36" t="s">
        <v>509</v>
      </c>
      <c r="B9" s="36" t="s">
        <v>510</v>
      </c>
      <c r="C9" s="24">
        <v>102</v>
      </c>
      <c r="D9" s="24">
        <v>102</v>
      </c>
      <c r="E9" s="24">
        <v>102</v>
      </c>
      <c r="F9" s="24"/>
      <c r="G9" s="24"/>
      <c r="H9" s="24"/>
      <c r="I9" s="24"/>
      <c r="J9" s="24"/>
      <c r="K9" s="24"/>
      <c r="L9" s="24"/>
      <c r="M9" s="24">
        <v>102</v>
      </c>
      <c r="N9" s="23"/>
    </row>
    <row r="10" ht="22" customHeight="true" spans="1:14">
      <c r="A10" s="36" t="s">
        <v>509</v>
      </c>
      <c r="B10" s="36" t="s">
        <v>511</v>
      </c>
      <c r="C10" s="24">
        <v>30</v>
      </c>
      <c r="D10" s="24">
        <v>30</v>
      </c>
      <c r="E10" s="24">
        <v>30</v>
      </c>
      <c r="F10" s="24"/>
      <c r="G10" s="24"/>
      <c r="H10" s="24"/>
      <c r="I10" s="24"/>
      <c r="J10" s="24"/>
      <c r="K10" s="24"/>
      <c r="L10" s="24"/>
      <c r="M10" s="24">
        <v>30</v>
      </c>
      <c r="N10" s="23"/>
    </row>
    <row r="11" ht="22" customHeight="true" spans="1:14">
      <c r="A11" s="36" t="s">
        <v>509</v>
      </c>
      <c r="B11" s="36" t="s">
        <v>512</v>
      </c>
      <c r="C11" s="24">
        <v>190</v>
      </c>
      <c r="D11" s="24">
        <v>190</v>
      </c>
      <c r="E11" s="24">
        <v>190</v>
      </c>
      <c r="F11" s="24"/>
      <c r="G11" s="24"/>
      <c r="H11" s="24"/>
      <c r="I11" s="24"/>
      <c r="J11" s="24"/>
      <c r="K11" s="24"/>
      <c r="L11" s="24"/>
      <c r="M11" s="24">
        <v>190</v>
      </c>
      <c r="N11" s="23"/>
    </row>
    <row r="12" ht="22" customHeight="true" spans="1:14">
      <c r="A12" s="36" t="s">
        <v>509</v>
      </c>
      <c r="B12" s="36" t="s">
        <v>513</v>
      </c>
      <c r="C12" s="24">
        <v>115.82</v>
      </c>
      <c r="D12" s="24">
        <v>115.82</v>
      </c>
      <c r="E12" s="24">
        <v>115.82</v>
      </c>
      <c r="F12" s="24"/>
      <c r="G12" s="24"/>
      <c r="H12" s="24"/>
      <c r="I12" s="24"/>
      <c r="J12" s="24"/>
      <c r="K12" s="24"/>
      <c r="L12" s="24"/>
      <c r="M12" s="24">
        <v>115.82</v>
      </c>
      <c r="N12" s="23"/>
    </row>
    <row r="13" ht="22" customHeight="true" spans="1:14">
      <c r="A13" s="36" t="s">
        <v>509</v>
      </c>
      <c r="B13" s="36" t="s">
        <v>514</v>
      </c>
      <c r="C13" s="24">
        <v>30</v>
      </c>
      <c r="D13" s="24">
        <v>30</v>
      </c>
      <c r="E13" s="24">
        <v>30</v>
      </c>
      <c r="F13" s="24"/>
      <c r="G13" s="24"/>
      <c r="H13" s="24"/>
      <c r="I13" s="24"/>
      <c r="J13" s="24"/>
      <c r="K13" s="24"/>
      <c r="L13" s="24"/>
      <c r="M13" s="24">
        <v>30</v>
      </c>
      <c r="N13" s="23"/>
    </row>
    <row r="14" ht="22" customHeight="true" spans="1:14">
      <c r="A14" s="36" t="s">
        <v>509</v>
      </c>
      <c r="B14" s="36" t="s">
        <v>515</v>
      </c>
      <c r="C14" s="24">
        <v>154</v>
      </c>
      <c r="D14" s="24">
        <v>154</v>
      </c>
      <c r="E14" s="24">
        <v>154</v>
      </c>
      <c r="F14" s="24"/>
      <c r="G14" s="24"/>
      <c r="H14" s="24"/>
      <c r="I14" s="24"/>
      <c r="J14" s="24"/>
      <c r="K14" s="24"/>
      <c r="L14" s="24"/>
      <c r="M14" s="24">
        <v>154</v>
      </c>
      <c r="N14" s="23"/>
    </row>
    <row r="15" ht="22" customHeight="true" spans="1:14">
      <c r="A15" s="36" t="s">
        <v>509</v>
      </c>
      <c r="B15" s="36" t="s">
        <v>516</v>
      </c>
      <c r="C15" s="24">
        <v>550</v>
      </c>
      <c r="D15" s="24">
        <v>550</v>
      </c>
      <c r="E15" s="24">
        <v>550</v>
      </c>
      <c r="F15" s="24"/>
      <c r="G15" s="24"/>
      <c r="H15" s="24"/>
      <c r="I15" s="24"/>
      <c r="J15" s="24"/>
      <c r="K15" s="24"/>
      <c r="L15" s="24"/>
      <c r="M15" s="24">
        <v>550</v>
      </c>
      <c r="N15" s="23"/>
    </row>
    <row r="16" ht="22" customHeight="true" spans="1:14">
      <c r="A16" s="36" t="s">
        <v>509</v>
      </c>
      <c r="B16" s="36" t="s">
        <v>517</v>
      </c>
      <c r="C16" s="24">
        <v>180</v>
      </c>
      <c r="D16" s="24">
        <v>180</v>
      </c>
      <c r="E16" s="24">
        <v>180</v>
      </c>
      <c r="F16" s="24"/>
      <c r="G16" s="24"/>
      <c r="H16" s="24"/>
      <c r="I16" s="24"/>
      <c r="J16" s="24"/>
      <c r="K16" s="24"/>
      <c r="L16" s="24"/>
      <c r="M16" s="24">
        <v>180</v>
      </c>
      <c r="N16" s="23"/>
    </row>
    <row r="17" ht="22" customHeight="true" spans="1:14">
      <c r="A17" s="36" t="s">
        <v>518</v>
      </c>
      <c r="B17" s="36" t="s">
        <v>519</v>
      </c>
      <c r="C17" s="24">
        <v>3</v>
      </c>
      <c r="D17" s="24">
        <v>3</v>
      </c>
      <c r="E17" s="24">
        <v>3</v>
      </c>
      <c r="F17" s="24"/>
      <c r="G17" s="24"/>
      <c r="H17" s="24"/>
      <c r="I17" s="24"/>
      <c r="J17" s="24"/>
      <c r="K17" s="24"/>
      <c r="L17" s="24"/>
      <c r="M17" s="24">
        <v>3</v>
      </c>
      <c r="N17" s="23"/>
    </row>
    <row r="18" ht="22" customHeight="true" spans="1:14">
      <c r="A18" s="36" t="s">
        <v>520</v>
      </c>
      <c r="B18" s="36" t="s">
        <v>521</v>
      </c>
      <c r="C18" s="24">
        <v>170</v>
      </c>
      <c r="D18" s="24">
        <v>70</v>
      </c>
      <c r="E18" s="24">
        <v>70</v>
      </c>
      <c r="F18" s="24"/>
      <c r="G18" s="24"/>
      <c r="H18" s="24"/>
      <c r="I18" s="24"/>
      <c r="J18" s="24"/>
      <c r="K18" s="24"/>
      <c r="L18" s="24"/>
      <c r="M18" s="24">
        <v>170</v>
      </c>
      <c r="N18" s="23"/>
    </row>
    <row r="19" ht="22" customHeight="true" spans="1:14">
      <c r="A19" s="36" t="s">
        <v>522</v>
      </c>
      <c r="B19" s="36" t="s">
        <v>523</v>
      </c>
      <c r="C19" s="24">
        <v>145.2</v>
      </c>
      <c r="D19" s="24">
        <v>20.2</v>
      </c>
      <c r="E19" s="24">
        <v>20.2</v>
      </c>
      <c r="F19" s="24"/>
      <c r="G19" s="24"/>
      <c r="H19" s="24"/>
      <c r="I19" s="24"/>
      <c r="J19" s="24"/>
      <c r="K19" s="24"/>
      <c r="L19" s="24"/>
      <c r="M19" s="24">
        <v>145.2</v>
      </c>
      <c r="N19" s="23"/>
    </row>
    <row r="20" ht="22" customHeight="true" spans="1:14">
      <c r="A20" s="36" t="s">
        <v>524</v>
      </c>
      <c r="B20" s="36" t="s">
        <v>525</v>
      </c>
      <c r="C20" s="24">
        <v>109.19</v>
      </c>
      <c r="D20" s="24">
        <v>109.19</v>
      </c>
      <c r="E20" s="24">
        <v>109.19</v>
      </c>
      <c r="F20" s="24"/>
      <c r="G20" s="24"/>
      <c r="H20" s="24"/>
      <c r="I20" s="24"/>
      <c r="J20" s="24"/>
      <c r="K20" s="24"/>
      <c r="L20" s="24"/>
      <c r="M20" s="24">
        <v>109.19</v>
      </c>
      <c r="N20" s="23"/>
    </row>
    <row r="21" ht="22" customHeight="true" spans="1:14">
      <c r="A21" s="36" t="s">
        <v>524</v>
      </c>
      <c r="B21" s="36" t="s">
        <v>526</v>
      </c>
      <c r="C21" s="24">
        <v>3</v>
      </c>
      <c r="D21" s="24">
        <v>3</v>
      </c>
      <c r="E21" s="24">
        <v>3</v>
      </c>
      <c r="F21" s="24"/>
      <c r="G21" s="24"/>
      <c r="H21" s="24"/>
      <c r="I21" s="24"/>
      <c r="J21" s="24"/>
      <c r="K21" s="24"/>
      <c r="L21" s="24"/>
      <c r="M21" s="24">
        <v>3</v>
      </c>
      <c r="N21" s="23"/>
    </row>
    <row r="22" ht="22" customHeight="true" spans="1:14">
      <c r="A22" s="36" t="s">
        <v>524</v>
      </c>
      <c r="B22" s="36" t="s">
        <v>527</v>
      </c>
      <c r="C22" s="24">
        <v>15</v>
      </c>
      <c r="D22" s="24"/>
      <c r="E22" s="24"/>
      <c r="F22" s="24"/>
      <c r="G22" s="24"/>
      <c r="H22" s="24"/>
      <c r="I22" s="24"/>
      <c r="J22" s="24"/>
      <c r="K22" s="24"/>
      <c r="L22" s="24"/>
      <c r="M22" s="24">
        <v>15</v>
      </c>
      <c r="N22" s="23"/>
    </row>
    <row r="23" ht="22" customHeight="true" spans="1:14">
      <c r="A23" s="36" t="s">
        <v>528</v>
      </c>
      <c r="B23" s="36" t="s">
        <v>529</v>
      </c>
      <c r="C23" s="24">
        <v>227.68</v>
      </c>
      <c r="D23" s="24">
        <v>227.68</v>
      </c>
      <c r="E23" s="24">
        <v>227.68</v>
      </c>
      <c r="F23" s="24"/>
      <c r="G23" s="24"/>
      <c r="H23" s="24"/>
      <c r="I23" s="24"/>
      <c r="J23" s="24"/>
      <c r="K23" s="24"/>
      <c r="L23" s="24"/>
      <c r="M23" s="24">
        <v>227.68</v>
      </c>
      <c r="N23" s="23"/>
    </row>
    <row r="24" ht="22" customHeight="true" spans="1:14">
      <c r="A24" s="36" t="s">
        <v>528</v>
      </c>
      <c r="B24" s="36" t="s">
        <v>530</v>
      </c>
      <c r="C24" s="24">
        <v>55</v>
      </c>
      <c r="D24" s="24"/>
      <c r="E24" s="24"/>
      <c r="F24" s="24"/>
      <c r="G24" s="24"/>
      <c r="H24" s="24"/>
      <c r="I24" s="24"/>
      <c r="J24" s="24"/>
      <c r="K24" s="24"/>
      <c r="L24" s="24"/>
      <c r="M24" s="24">
        <v>55</v>
      </c>
      <c r="N24" s="23"/>
    </row>
    <row r="25" ht="22" customHeight="true" spans="1:14">
      <c r="A25" s="36" t="s">
        <v>528</v>
      </c>
      <c r="B25" s="36" t="s">
        <v>531</v>
      </c>
      <c r="C25" s="24">
        <v>10</v>
      </c>
      <c r="D25" s="24">
        <v>10</v>
      </c>
      <c r="E25" s="24">
        <v>10</v>
      </c>
      <c r="F25" s="24"/>
      <c r="G25" s="24"/>
      <c r="H25" s="24"/>
      <c r="I25" s="24"/>
      <c r="J25" s="24"/>
      <c r="K25" s="24"/>
      <c r="L25" s="24"/>
      <c r="M25" s="24">
        <v>10</v>
      </c>
      <c r="N25" s="23"/>
    </row>
    <row r="26" ht="22" customHeight="true"/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9"/>
  <sheetViews>
    <sheetView zoomScale="140" zoomScaleNormal="140" workbookViewId="0">
      <pane ySplit="1" topLeftCell="A11" activePane="bottomLeft" state="frozen"/>
      <selection/>
      <selection pane="bottomLeft" activeCell="F11" sqref="F11"/>
    </sheetView>
  </sheetViews>
  <sheetFormatPr defaultColWidth="10" defaultRowHeight="13.5"/>
  <cols>
    <col min="1" max="1" width="6.78333333333333" customWidth="true"/>
    <col min="2" max="2" width="10.775" customWidth="true"/>
    <col min="3" max="3" width="8.55" customWidth="true"/>
    <col min="4" max="5" width="5.55833333333333" customWidth="true"/>
    <col min="6" max="6" width="12.8916666666667" customWidth="true"/>
    <col min="7" max="7" width="16.6916666666667" customWidth="true"/>
    <col min="8" max="8" width="14" customWidth="true"/>
    <col min="9" max="9" width="13.5583333333333" customWidth="true"/>
    <col min="10" max="10" width="11.2583333333333" customWidth="true"/>
    <col min="11" max="11" width="11.8083333333333" customWidth="true"/>
    <col min="12" max="12" width="5.89166666666667" customWidth="true"/>
    <col min="13" max="13" width="14.6583333333333" customWidth="true"/>
    <col min="14" max="14" width="7.775" customWidth="true"/>
    <col min="15" max="15" width="10.8916666666667" customWidth="true"/>
    <col min="16" max="16" width="12.5583333333333" customWidth="true"/>
    <col min="17" max="19" width="9.76666666666667" customWidth="true"/>
  </cols>
  <sheetData>
    <row r="1" customFormat="true" ht="14.3" customHeight="true" spans="1:1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3" t="s">
        <v>532</v>
      </c>
      <c r="O1" s="13"/>
      <c r="P1" s="13"/>
    </row>
    <row r="2" customFormat="true" ht="33.15" customHeight="true" spans="1:14">
      <c r="A2" s="1"/>
      <c r="B2" s="1"/>
      <c r="C2" s="15" t="s">
        <v>28</v>
      </c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customFormat="true" ht="18.8" customHeight="true" spans="1:14">
      <c r="A3" s="16" t="s">
        <v>31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4" t="s">
        <v>32</v>
      </c>
      <c r="N3" s="14"/>
    </row>
    <row r="4" customFormat="true" ht="28.45" customHeight="true" spans="1:16">
      <c r="A4" s="17" t="s">
        <v>224</v>
      </c>
      <c r="B4" s="17" t="s">
        <v>533</v>
      </c>
      <c r="C4" s="17" t="s">
        <v>534</v>
      </c>
      <c r="D4" s="18" t="s">
        <v>535</v>
      </c>
      <c r="E4" s="18"/>
      <c r="F4" s="18" t="s">
        <v>536</v>
      </c>
      <c r="G4" s="18" t="s">
        <v>537</v>
      </c>
      <c r="H4" s="18" t="s">
        <v>538</v>
      </c>
      <c r="I4" s="18"/>
      <c r="J4" s="18"/>
      <c r="K4" s="18"/>
      <c r="L4" s="18"/>
      <c r="M4" s="18"/>
      <c r="N4" s="18"/>
      <c r="O4" s="18"/>
      <c r="P4" s="18"/>
    </row>
    <row r="5" customFormat="true" ht="28.45" customHeight="true" spans="1:16">
      <c r="A5" s="19"/>
      <c r="B5" s="19"/>
      <c r="C5" s="19"/>
      <c r="D5" s="18" t="s">
        <v>539</v>
      </c>
      <c r="E5" s="18" t="s">
        <v>540</v>
      </c>
      <c r="F5" s="18"/>
      <c r="G5" s="18"/>
      <c r="H5" s="18" t="s">
        <v>541</v>
      </c>
      <c r="I5" s="18"/>
      <c r="J5" s="18"/>
      <c r="K5" s="18"/>
      <c r="L5" s="18" t="s">
        <v>542</v>
      </c>
      <c r="M5" s="18"/>
      <c r="N5" s="18"/>
      <c r="O5" s="18"/>
      <c r="P5" s="18"/>
    </row>
    <row r="6" customFormat="true" ht="47" customHeight="true" spans="1:16">
      <c r="A6" s="20"/>
      <c r="B6" s="20"/>
      <c r="C6" s="20"/>
      <c r="D6" s="18"/>
      <c r="E6" s="18"/>
      <c r="F6" s="18"/>
      <c r="G6" s="18"/>
      <c r="H6" s="18" t="s">
        <v>543</v>
      </c>
      <c r="I6" s="18" t="s">
        <v>544</v>
      </c>
      <c r="J6" s="18" t="s">
        <v>545</v>
      </c>
      <c r="K6" s="18" t="s">
        <v>546</v>
      </c>
      <c r="L6" s="18" t="s">
        <v>547</v>
      </c>
      <c r="M6" s="18" t="s">
        <v>548</v>
      </c>
      <c r="N6" s="18" t="s">
        <v>549</v>
      </c>
      <c r="O6" s="18" t="s">
        <v>550</v>
      </c>
      <c r="P6" s="18" t="s">
        <v>551</v>
      </c>
    </row>
    <row r="7" customFormat="true" ht="28.45" customHeight="true" spans="1:16">
      <c r="A7" s="21" t="s">
        <v>552</v>
      </c>
      <c r="B7" s="21" t="s">
        <v>553</v>
      </c>
      <c r="C7" s="22">
        <v>1351.82</v>
      </c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customFormat="true" ht="90" customHeight="true" spans="1:16">
      <c r="A8" s="23" t="s">
        <v>157</v>
      </c>
      <c r="B8" s="23" t="s">
        <v>554</v>
      </c>
      <c r="C8" s="24">
        <v>102</v>
      </c>
      <c r="D8" s="23"/>
      <c r="E8" s="23"/>
      <c r="F8" s="23" t="s">
        <v>555</v>
      </c>
      <c r="G8" s="23" t="s">
        <v>556</v>
      </c>
      <c r="H8" s="23" t="s">
        <v>557</v>
      </c>
      <c r="I8" s="23" t="s">
        <v>558</v>
      </c>
      <c r="J8" s="23" t="s">
        <v>559</v>
      </c>
      <c r="K8" s="23" t="s">
        <v>560</v>
      </c>
      <c r="L8" s="23"/>
      <c r="M8" s="23" t="s">
        <v>561</v>
      </c>
      <c r="N8" s="23"/>
      <c r="O8" s="23" t="s">
        <v>562</v>
      </c>
      <c r="P8" s="23" t="s">
        <v>563</v>
      </c>
    </row>
    <row r="9" customFormat="true" ht="72" customHeight="true" spans="1:16">
      <c r="A9" s="23" t="s">
        <v>157</v>
      </c>
      <c r="B9" s="23" t="s">
        <v>564</v>
      </c>
      <c r="C9" s="24">
        <v>30</v>
      </c>
      <c r="D9" s="23"/>
      <c r="E9" s="23"/>
      <c r="F9" s="23" t="s">
        <v>565</v>
      </c>
      <c r="G9" s="23" t="s">
        <v>566</v>
      </c>
      <c r="H9" s="23" t="s">
        <v>567</v>
      </c>
      <c r="I9" s="23" t="s">
        <v>568</v>
      </c>
      <c r="J9" s="23" t="s">
        <v>569</v>
      </c>
      <c r="K9" s="23" t="s">
        <v>570</v>
      </c>
      <c r="L9" s="23"/>
      <c r="M9" s="23" t="s">
        <v>571</v>
      </c>
      <c r="N9" s="23"/>
      <c r="O9" s="23"/>
      <c r="P9" s="23" t="s">
        <v>572</v>
      </c>
    </row>
    <row r="10" customFormat="true" ht="114" customHeight="true" spans="1:16">
      <c r="A10" s="23" t="s">
        <v>157</v>
      </c>
      <c r="B10" s="23" t="s">
        <v>573</v>
      </c>
      <c r="C10" s="24">
        <v>190</v>
      </c>
      <c r="D10" s="23"/>
      <c r="E10" s="23"/>
      <c r="F10" s="23" t="s">
        <v>574</v>
      </c>
      <c r="G10" s="23" t="s">
        <v>575</v>
      </c>
      <c r="H10" s="23" t="s">
        <v>576</v>
      </c>
      <c r="I10" s="23" t="s">
        <v>577</v>
      </c>
      <c r="J10" s="23" t="s">
        <v>578</v>
      </c>
      <c r="K10" s="23" t="s">
        <v>579</v>
      </c>
      <c r="L10" s="23"/>
      <c r="M10" s="23" t="s">
        <v>580</v>
      </c>
      <c r="N10" s="23" t="s">
        <v>581</v>
      </c>
      <c r="O10" s="23"/>
      <c r="P10" s="23" t="s">
        <v>582</v>
      </c>
    </row>
    <row r="11" customFormat="true" ht="250" customHeight="true" spans="1:16">
      <c r="A11" s="23" t="s">
        <v>157</v>
      </c>
      <c r="B11" s="23" t="s">
        <v>583</v>
      </c>
      <c r="C11" s="24">
        <v>115.82</v>
      </c>
      <c r="D11" s="23"/>
      <c r="E11" s="23"/>
      <c r="F11" s="23" t="s">
        <v>584</v>
      </c>
      <c r="G11" s="23" t="s">
        <v>585</v>
      </c>
      <c r="H11" s="23" t="s">
        <v>586</v>
      </c>
      <c r="I11" s="23" t="s">
        <v>587</v>
      </c>
      <c r="J11" s="23" t="s">
        <v>559</v>
      </c>
      <c r="K11" s="23" t="s">
        <v>588</v>
      </c>
      <c r="L11" s="23"/>
      <c r="M11" s="23" t="s">
        <v>589</v>
      </c>
      <c r="N11" s="23"/>
      <c r="O11" s="23" t="s">
        <v>590</v>
      </c>
      <c r="P11" s="23" t="s">
        <v>572</v>
      </c>
    </row>
    <row r="12" customFormat="true" ht="88" customHeight="true" spans="1:16">
      <c r="A12" s="23" t="s">
        <v>157</v>
      </c>
      <c r="B12" s="23" t="s">
        <v>591</v>
      </c>
      <c r="C12" s="24">
        <v>550</v>
      </c>
      <c r="D12" s="23"/>
      <c r="E12" s="23"/>
      <c r="F12" s="23" t="s">
        <v>592</v>
      </c>
      <c r="G12" s="23" t="s">
        <v>593</v>
      </c>
      <c r="H12" s="23" t="s">
        <v>594</v>
      </c>
      <c r="I12" s="23" t="s">
        <v>595</v>
      </c>
      <c r="J12" s="23" t="s">
        <v>559</v>
      </c>
      <c r="K12" s="23" t="s">
        <v>596</v>
      </c>
      <c r="L12" s="23"/>
      <c r="M12" s="23" t="s">
        <v>597</v>
      </c>
      <c r="N12" s="23" t="s">
        <v>598</v>
      </c>
      <c r="O12" s="23"/>
      <c r="P12" s="23" t="s">
        <v>599</v>
      </c>
    </row>
    <row r="13" customFormat="true" ht="89" customHeight="true" spans="1:16">
      <c r="A13" s="23" t="s">
        <v>157</v>
      </c>
      <c r="B13" s="23" t="s">
        <v>600</v>
      </c>
      <c r="C13" s="24">
        <v>30</v>
      </c>
      <c r="D13" s="23"/>
      <c r="E13" s="23"/>
      <c r="F13" s="23" t="s">
        <v>601</v>
      </c>
      <c r="G13" s="23" t="s">
        <v>602</v>
      </c>
      <c r="H13" s="23" t="s">
        <v>603</v>
      </c>
      <c r="I13" s="23" t="s">
        <v>604</v>
      </c>
      <c r="J13" s="23" t="s">
        <v>605</v>
      </c>
      <c r="K13" s="23" t="s">
        <v>606</v>
      </c>
      <c r="L13" s="23"/>
      <c r="M13" s="23" t="s">
        <v>607</v>
      </c>
      <c r="N13" s="23"/>
      <c r="O13" s="23"/>
      <c r="P13" s="23" t="s">
        <v>608</v>
      </c>
    </row>
    <row r="14" customFormat="true" ht="61" customHeight="true" spans="1:16">
      <c r="A14" s="23" t="s">
        <v>157</v>
      </c>
      <c r="B14" s="23" t="s">
        <v>609</v>
      </c>
      <c r="C14" s="24">
        <v>180</v>
      </c>
      <c r="D14" s="23"/>
      <c r="E14" s="23"/>
      <c r="F14" s="23" t="s">
        <v>610</v>
      </c>
      <c r="G14" s="23" t="s">
        <v>610</v>
      </c>
      <c r="H14" s="23" t="s">
        <v>611</v>
      </c>
      <c r="I14" s="23" t="s">
        <v>612</v>
      </c>
      <c r="J14" s="23" t="s">
        <v>559</v>
      </c>
      <c r="K14" s="23"/>
      <c r="L14" s="23" t="s">
        <v>613</v>
      </c>
      <c r="M14" s="23" t="s">
        <v>614</v>
      </c>
      <c r="N14" s="23"/>
      <c r="O14" s="23"/>
      <c r="P14" s="23" t="s">
        <v>615</v>
      </c>
    </row>
    <row r="15" customFormat="true" ht="44" customHeight="true" spans="1:16">
      <c r="A15" s="23" t="s">
        <v>157</v>
      </c>
      <c r="B15" s="23" t="s">
        <v>616</v>
      </c>
      <c r="C15" s="24">
        <v>154</v>
      </c>
      <c r="D15" s="23"/>
      <c r="E15" s="23"/>
      <c r="F15" s="23" t="s">
        <v>617</v>
      </c>
      <c r="G15" s="23" t="s">
        <v>617</v>
      </c>
      <c r="H15" s="23" t="s">
        <v>618</v>
      </c>
      <c r="I15" s="23" t="s">
        <v>619</v>
      </c>
      <c r="J15" s="23" t="s">
        <v>559</v>
      </c>
      <c r="K15" s="23" t="s">
        <v>620</v>
      </c>
      <c r="L15" s="23"/>
      <c r="M15" s="23"/>
      <c r="N15" s="23"/>
      <c r="O15" s="23" t="s">
        <v>621</v>
      </c>
      <c r="P15" s="23"/>
    </row>
    <row r="16" customFormat="true" ht="28.45" customHeight="true" spans="1:16">
      <c r="A16" s="21" t="s">
        <v>622</v>
      </c>
      <c r="B16" s="21" t="s">
        <v>623</v>
      </c>
      <c r="C16" s="22">
        <v>3</v>
      </c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</row>
    <row r="17" customFormat="true" ht="51" customHeight="true" spans="1:16">
      <c r="A17" s="23" t="s">
        <v>159</v>
      </c>
      <c r="B17" s="23" t="s">
        <v>624</v>
      </c>
      <c r="C17" s="24">
        <v>3</v>
      </c>
      <c r="D17" s="23"/>
      <c r="E17" s="23"/>
      <c r="F17" s="23" t="s">
        <v>625</v>
      </c>
      <c r="G17" s="23" t="s">
        <v>626</v>
      </c>
      <c r="H17" s="23" t="s">
        <v>627</v>
      </c>
      <c r="I17" s="23" t="s">
        <v>628</v>
      </c>
      <c r="J17" s="23" t="s">
        <v>559</v>
      </c>
      <c r="K17" s="23" t="s">
        <v>629</v>
      </c>
      <c r="L17" s="23"/>
      <c r="M17" s="23" t="s">
        <v>630</v>
      </c>
      <c r="N17" s="23" t="s">
        <v>631</v>
      </c>
      <c r="O17" s="25" t="s">
        <v>632</v>
      </c>
      <c r="P17" s="23" t="s">
        <v>633</v>
      </c>
    </row>
    <row r="18" customFormat="true" ht="28.45" customHeight="true" spans="1:16">
      <c r="A18" s="21" t="s">
        <v>634</v>
      </c>
      <c r="B18" s="21" t="s">
        <v>635</v>
      </c>
      <c r="C18" s="22">
        <v>170</v>
      </c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26"/>
      <c r="O18" s="27"/>
      <c r="P18" s="28"/>
    </row>
    <row r="19" customFormat="true" ht="56" customHeight="true" spans="1:16">
      <c r="A19" s="23" t="s">
        <v>161</v>
      </c>
      <c r="B19" s="23" t="s">
        <v>636</v>
      </c>
      <c r="C19" s="24">
        <v>170</v>
      </c>
      <c r="D19" s="23"/>
      <c r="E19" s="23"/>
      <c r="F19" s="23" t="s">
        <v>637</v>
      </c>
      <c r="G19" s="23" t="s">
        <v>638</v>
      </c>
      <c r="H19" s="23" t="s">
        <v>639</v>
      </c>
      <c r="I19" s="23" t="s">
        <v>640</v>
      </c>
      <c r="J19" s="23" t="s">
        <v>641</v>
      </c>
      <c r="K19" s="23" t="s">
        <v>642</v>
      </c>
      <c r="L19" s="23" t="s">
        <v>643</v>
      </c>
      <c r="M19" s="23" t="s">
        <v>644</v>
      </c>
      <c r="N19" s="29" t="s">
        <v>645</v>
      </c>
      <c r="O19" s="5"/>
      <c r="P19" s="30" t="s">
        <v>646</v>
      </c>
    </row>
    <row r="20" customFormat="true" ht="28.45" customHeight="true" spans="1:16">
      <c r="A20" s="21" t="s">
        <v>647</v>
      </c>
      <c r="B20" s="21" t="s">
        <v>648</v>
      </c>
      <c r="C20" s="22">
        <v>145.2</v>
      </c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26"/>
      <c r="O20" s="27"/>
      <c r="P20" s="28"/>
    </row>
    <row r="21" customFormat="true" ht="64" customHeight="true" spans="1:16">
      <c r="A21" s="23" t="s">
        <v>163</v>
      </c>
      <c r="B21" s="23" t="s">
        <v>649</v>
      </c>
      <c r="C21" s="24">
        <v>145.2</v>
      </c>
      <c r="D21" s="23"/>
      <c r="E21" s="23"/>
      <c r="F21" s="23" t="s">
        <v>650</v>
      </c>
      <c r="G21" s="23" t="s">
        <v>651</v>
      </c>
      <c r="H21" s="23" t="s">
        <v>652</v>
      </c>
      <c r="I21" s="23" t="s">
        <v>653</v>
      </c>
      <c r="J21" s="23" t="s">
        <v>654</v>
      </c>
      <c r="K21" s="23" t="s">
        <v>655</v>
      </c>
      <c r="L21" s="23" t="s">
        <v>656</v>
      </c>
      <c r="M21" s="23" t="s">
        <v>657</v>
      </c>
      <c r="N21" s="29"/>
      <c r="O21" s="5"/>
      <c r="P21" s="30" t="s">
        <v>658</v>
      </c>
    </row>
    <row r="22" customFormat="true" ht="28.45" customHeight="true" spans="1:16">
      <c r="A22" s="21" t="s">
        <v>659</v>
      </c>
      <c r="B22" s="21" t="s">
        <v>660</v>
      </c>
      <c r="C22" s="22">
        <v>127.19</v>
      </c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31"/>
      <c r="P22" s="18"/>
    </row>
    <row r="23" customFormat="true" ht="98" customHeight="true" spans="1:16">
      <c r="A23" s="23" t="s">
        <v>165</v>
      </c>
      <c r="B23" s="23" t="s">
        <v>661</v>
      </c>
      <c r="C23" s="24">
        <v>109.19</v>
      </c>
      <c r="D23" s="23"/>
      <c r="E23" s="23"/>
      <c r="F23" s="23" t="s">
        <v>662</v>
      </c>
      <c r="G23" s="23" t="s">
        <v>663</v>
      </c>
      <c r="H23" s="23" t="s">
        <v>664</v>
      </c>
      <c r="I23" s="23" t="s">
        <v>665</v>
      </c>
      <c r="J23" s="23" t="s">
        <v>666</v>
      </c>
      <c r="K23" s="23" t="s">
        <v>667</v>
      </c>
      <c r="L23" s="23"/>
      <c r="M23" s="23" t="s">
        <v>668</v>
      </c>
      <c r="N23" s="23" t="s">
        <v>581</v>
      </c>
      <c r="O23" s="23"/>
      <c r="P23" s="23" t="s">
        <v>669</v>
      </c>
    </row>
    <row r="24" customFormat="true" ht="64" customHeight="true" spans="1:16">
      <c r="A24" s="23" t="s">
        <v>165</v>
      </c>
      <c r="B24" s="23" t="s">
        <v>670</v>
      </c>
      <c r="C24" s="24">
        <v>3</v>
      </c>
      <c r="D24" s="23"/>
      <c r="E24" s="23"/>
      <c r="F24" s="23" t="s">
        <v>671</v>
      </c>
      <c r="G24" s="23" t="s">
        <v>672</v>
      </c>
      <c r="H24" s="23" t="s">
        <v>673</v>
      </c>
      <c r="I24" s="23" t="s">
        <v>674</v>
      </c>
      <c r="J24" s="23" t="s">
        <v>675</v>
      </c>
      <c r="K24" s="23" t="s">
        <v>676</v>
      </c>
      <c r="L24" s="23"/>
      <c r="M24" s="23"/>
      <c r="N24" s="23"/>
      <c r="O24" s="23" t="s">
        <v>677</v>
      </c>
      <c r="P24" s="23"/>
    </row>
    <row r="25" customFormat="true" ht="41" customHeight="true" spans="1:16">
      <c r="A25" s="23" t="s">
        <v>165</v>
      </c>
      <c r="B25" s="23" t="s">
        <v>678</v>
      </c>
      <c r="C25" s="24">
        <v>15</v>
      </c>
      <c r="D25" s="23"/>
      <c r="E25" s="23"/>
      <c r="F25" s="23" t="s">
        <v>679</v>
      </c>
      <c r="G25" s="23" t="s">
        <v>680</v>
      </c>
      <c r="H25" s="23" t="s">
        <v>681</v>
      </c>
      <c r="I25" s="23" t="s">
        <v>682</v>
      </c>
      <c r="J25" s="23" t="s">
        <v>683</v>
      </c>
      <c r="K25" s="23"/>
      <c r="L25" s="23" t="s">
        <v>684</v>
      </c>
      <c r="M25" s="23"/>
      <c r="N25" s="23"/>
      <c r="O25" s="23"/>
      <c r="P25" s="23"/>
    </row>
    <row r="26" customFormat="true" ht="28.45" customHeight="true" spans="1:16">
      <c r="A26" s="21" t="s">
        <v>685</v>
      </c>
      <c r="B26" s="21" t="s">
        <v>686</v>
      </c>
      <c r="C26" s="22">
        <v>292.68</v>
      </c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</row>
    <row r="27" customFormat="true" ht="122" customHeight="true" spans="1:16">
      <c r="A27" s="23" t="s">
        <v>167</v>
      </c>
      <c r="B27" s="23" t="s">
        <v>687</v>
      </c>
      <c r="C27" s="24">
        <v>227.68</v>
      </c>
      <c r="D27" s="23"/>
      <c r="E27" s="23"/>
      <c r="F27" s="23" t="s">
        <v>688</v>
      </c>
      <c r="G27" s="23" t="s">
        <v>689</v>
      </c>
      <c r="H27" s="23" t="s">
        <v>690</v>
      </c>
      <c r="I27" s="23" t="s">
        <v>691</v>
      </c>
      <c r="J27" s="23" t="s">
        <v>666</v>
      </c>
      <c r="K27" s="23" t="s">
        <v>692</v>
      </c>
      <c r="L27" s="23"/>
      <c r="M27" s="23" t="s">
        <v>693</v>
      </c>
      <c r="N27" s="23"/>
      <c r="O27" s="23"/>
      <c r="P27" s="23" t="s">
        <v>669</v>
      </c>
    </row>
    <row r="28" customFormat="true" ht="96" customHeight="true" spans="1:16">
      <c r="A28" s="23" t="s">
        <v>167</v>
      </c>
      <c r="B28" s="23" t="s">
        <v>694</v>
      </c>
      <c r="C28" s="24">
        <v>55</v>
      </c>
      <c r="D28" s="23"/>
      <c r="E28" s="23"/>
      <c r="F28" s="23" t="s">
        <v>695</v>
      </c>
      <c r="G28" s="23" t="s">
        <v>696</v>
      </c>
      <c r="H28" s="23" t="s">
        <v>697</v>
      </c>
      <c r="I28" s="23" t="s">
        <v>698</v>
      </c>
      <c r="J28" s="23" t="s">
        <v>666</v>
      </c>
      <c r="K28" s="23" t="s">
        <v>699</v>
      </c>
      <c r="L28" s="23" t="s">
        <v>700</v>
      </c>
      <c r="M28" s="23" t="s">
        <v>701</v>
      </c>
      <c r="N28" s="23" t="s">
        <v>702</v>
      </c>
      <c r="O28" s="23"/>
      <c r="P28" s="23" t="s">
        <v>703</v>
      </c>
    </row>
    <row r="29" customFormat="true" ht="121" customHeight="true" spans="1:16">
      <c r="A29" s="23" t="s">
        <v>167</v>
      </c>
      <c r="B29" s="23" t="s">
        <v>704</v>
      </c>
      <c r="C29" s="24">
        <v>10</v>
      </c>
      <c r="D29" s="23"/>
      <c r="E29" s="23"/>
      <c r="F29" s="23" t="s">
        <v>705</v>
      </c>
      <c r="G29" s="23" t="s">
        <v>705</v>
      </c>
      <c r="H29" s="23" t="s">
        <v>706</v>
      </c>
      <c r="I29" s="23" t="s">
        <v>707</v>
      </c>
      <c r="J29" s="23" t="s">
        <v>708</v>
      </c>
      <c r="K29" s="23" t="s">
        <v>709</v>
      </c>
      <c r="L29" s="23"/>
      <c r="M29" s="23" t="s">
        <v>710</v>
      </c>
      <c r="N29" s="23"/>
      <c r="O29" s="23"/>
      <c r="P29" s="23" t="s">
        <v>711</v>
      </c>
    </row>
  </sheetData>
  <mergeCells count="15">
    <mergeCell ref="N1:P1"/>
    <mergeCell ref="C2:N2"/>
    <mergeCell ref="A3:L3"/>
    <mergeCell ref="M3:N3"/>
    <mergeCell ref="D4:E4"/>
    <mergeCell ref="H4:P4"/>
    <mergeCell ref="H5:K5"/>
    <mergeCell ref="L5:P5"/>
    <mergeCell ref="A4:A6"/>
    <mergeCell ref="B4:B6"/>
    <mergeCell ref="C4:C6"/>
    <mergeCell ref="D5:D6"/>
    <mergeCell ref="E5:E6"/>
    <mergeCell ref="F4:F6"/>
    <mergeCell ref="G4:G6"/>
  </mergeCells>
  <printOptions horizontalCentered="true"/>
  <pageMargins left="0.0784722222222222" right="0.0784722222222222" top="0.0784722222222222" bottom="0.0784722222222222" header="0" footer="0"/>
  <pageSetup paperSize="9" scale="80" orientation="landscape" horizontalDpi="600"/>
  <headerFooter>
    <oddFooter>&amp;C第 &amp;P 页，共 &amp;N 页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6"/>
  <sheetViews>
    <sheetView zoomScale="140" zoomScaleNormal="140" workbookViewId="0">
      <pane ySplit="8" topLeftCell="A9" activePane="bottomLeft" state="frozen"/>
      <selection/>
      <selection pane="bottomLeft" activeCell="O9" sqref="O9:O17"/>
    </sheetView>
  </sheetViews>
  <sheetFormatPr defaultColWidth="10" defaultRowHeight="13.5"/>
  <cols>
    <col min="1" max="1" width="7.6" customWidth="true"/>
    <col min="2" max="2" width="9.33333333333333" customWidth="true"/>
    <col min="3" max="3" width="8.68333333333333" customWidth="true"/>
    <col min="4" max="4" width="7.6" customWidth="true"/>
    <col min="5" max="5" width="8" customWidth="true"/>
    <col min="6" max="6" width="8.825" customWidth="true"/>
    <col min="7" max="7" width="8.14166666666667" customWidth="true"/>
    <col min="8" max="9" width="7.6" customWidth="true"/>
    <col min="10" max="10" width="18.35" customWidth="true"/>
    <col min="11" max="13" width="7.86666666666667" customWidth="true"/>
    <col min="14" max="15" width="9.89166666666667" customWidth="true"/>
    <col min="16" max="21" width="7.86666666666667" customWidth="true"/>
  </cols>
  <sheetData>
    <row r="1" ht="22.6" customHeight="true" spans="1:21">
      <c r="A1" s="1"/>
      <c r="S1" s="13" t="s">
        <v>712</v>
      </c>
      <c r="T1" s="13"/>
      <c r="U1" s="13"/>
    </row>
    <row r="2" ht="36.9" customHeight="true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0.35" customHeight="true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4.3" customHeight="true" spans="1:19">
      <c r="A4" s="1"/>
      <c r="B4" s="1"/>
      <c r="C4" s="1"/>
      <c r="D4" s="1"/>
      <c r="E4" s="1"/>
      <c r="F4" s="1"/>
      <c r="G4" s="1"/>
      <c r="H4" s="1"/>
      <c r="I4" s="1"/>
      <c r="J4" s="1"/>
      <c r="Q4" s="14" t="s">
        <v>32</v>
      </c>
      <c r="R4" s="14"/>
      <c r="S4" s="14"/>
    </row>
    <row r="5" ht="15.8" customHeight="true" spans="1:21">
      <c r="A5" s="4" t="s">
        <v>477</v>
      </c>
      <c r="B5" s="4" t="s">
        <v>478</v>
      </c>
      <c r="C5" s="4" t="s">
        <v>713</v>
      </c>
      <c r="D5" s="4"/>
      <c r="E5" s="4"/>
      <c r="F5" s="4"/>
      <c r="G5" s="4"/>
      <c r="H5" s="4"/>
      <c r="I5" s="4"/>
      <c r="J5" s="4" t="s">
        <v>714</v>
      </c>
      <c r="K5" s="4" t="s">
        <v>715</v>
      </c>
      <c r="L5" s="4"/>
      <c r="M5" s="4"/>
      <c r="N5" s="4"/>
      <c r="O5" s="4"/>
      <c r="P5" s="4"/>
      <c r="Q5" s="4"/>
      <c r="R5" s="4"/>
      <c r="S5" s="4"/>
      <c r="T5" s="4"/>
      <c r="U5" s="4"/>
    </row>
    <row r="6" ht="16.55" customHeight="true" spans="1:21">
      <c r="A6" s="4"/>
      <c r="B6" s="4"/>
      <c r="C6" s="4" t="s">
        <v>534</v>
      </c>
      <c r="D6" s="4" t="s">
        <v>716</v>
      </c>
      <c r="E6" s="4"/>
      <c r="F6" s="4"/>
      <c r="G6" s="4"/>
      <c r="H6" s="4" t="s">
        <v>717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ht="17.05" customHeight="true" spans="1:21">
      <c r="A7" s="4"/>
      <c r="B7" s="4"/>
      <c r="C7" s="4"/>
      <c r="D7" s="5"/>
      <c r="E7" s="5"/>
      <c r="F7" s="5"/>
      <c r="G7" s="5"/>
      <c r="H7" s="5"/>
      <c r="I7" s="5"/>
      <c r="J7" s="4"/>
      <c r="K7" s="10" t="s">
        <v>546</v>
      </c>
      <c r="L7" s="10"/>
      <c r="M7" s="10"/>
      <c r="N7" s="10" t="s">
        <v>541</v>
      </c>
      <c r="O7" s="10"/>
      <c r="P7" s="10"/>
      <c r="Q7" s="10" t="s">
        <v>542</v>
      </c>
      <c r="R7" s="10"/>
      <c r="S7" s="10"/>
      <c r="T7" s="10"/>
      <c r="U7" s="11" t="s">
        <v>718</v>
      </c>
    </row>
    <row r="8" ht="19.55" customHeight="true" spans="1:21">
      <c r="A8" s="4"/>
      <c r="B8" s="4"/>
      <c r="C8" s="4"/>
      <c r="D8" s="4" t="s">
        <v>140</v>
      </c>
      <c r="E8" s="4" t="s">
        <v>719</v>
      </c>
      <c r="F8" s="4" t="s">
        <v>144</v>
      </c>
      <c r="G8" s="4" t="s">
        <v>720</v>
      </c>
      <c r="H8" s="4" t="s">
        <v>172</v>
      </c>
      <c r="I8" s="4" t="s">
        <v>173</v>
      </c>
      <c r="J8" s="4"/>
      <c r="K8" s="6" t="s">
        <v>721</v>
      </c>
      <c r="L8" s="6" t="s">
        <v>722</v>
      </c>
      <c r="M8" s="6" t="s">
        <v>723</v>
      </c>
      <c r="N8" s="11" t="s">
        <v>543</v>
      </c>
      <c r="O8" s="11" t="s">
        <v>544</v>
      </c>
      <c r="P8" s="11" t="s">
        <v>545</v>
      </c>
      <c r="Q8" s="11" t="s">
        <v>547</v>
      </c>
      <c r="R8" s="11" t="s">
        <v>548</v>
      </c>
      <c r="S8" s="11" t="s">
        <v>549</v>
      </c>
      <c r="T8" s="11" t="s">
        <v>550</v>
      </c>
      <c r="U8" s="11" t="s">
        <v>724</v>
      </c>
    </row>
    <row r="9" ht="42" customHeight="true" spans="1:21">
      <c r="A9" s="6" t="s">
        <v>552</v>
      </c>
      <c r="B9" s="6" t="s">
        <v>553</v>
      </c>
      <c r="C9" s="7">
        <v>8973.874785</v>
      </c>
      <c r="D9" s="7">
        <v>8973.874785</v>
      </c>
      <c r="E9" s="7"/>
      <c r="F9" s="7"/>
      <c r="G9" s="7"/>
      <c r="H9" s="7">
        <v>7622.054785</v>
      </c>
      <c r="I9" s="7">
        <v>1351.82</v>
      </c>
      <c r="J9" s="6" t="s">
        <v>725</v>
      </c>
      <c r="K9" s="6" t="s">
        <v>726</v>
      </c>
      <c r="L9" s="11"/>
      <c r="M9" s="11"/>
      <c r="N9" s="12" t="s">
        <v>727</v>
      </c>
      <c r="O9" s="12" t="s">
        <v>728</v>
      </c>
      <c r="P9" s="11" t="s">
        <v>729</v>
      </c>
      <c r="Q9" s="11"/>
      <c r="R9" s="12" t="s">
        <v>730</v>
      </c>
      <c r="S9" s="11" t="s">
        <v>731</v>
      </c>
      <c r="T9" s="11" t="s">
        <v>732</v>
      </c>
      <c r="U9" s="11" t="s">
        <v>733</v>
      </c>
    </row>
    <row r="10" ht="32" customHeight="true" spans="1:21">
      <c r="A10" s="6"/>
      <c r="B10" s="6"/>
      <c r="C10" s="7"/>
      <c r="D10" s="7"/>
      <c r="E10" s="7"/>
      <c r="F10" s="7"/>
      <c r="G10" s="7"/>
      <c r="H10" s="7"/>
      <c r="I10" s="7"/>
      <c r="J10" s="6"/>
      <c r="K10" s="6"/>
      <c r="L10" s="11"/>
      <c r="M10" s="11"/>
      <c r="N10" s="12"/>
      <c r="O10" s="12"/>
      <c r="P10" s="11"/>
      <c r="Q10" s="11"/>
      <c r="R10" s="12"/>
      <c r="S10" s="11"/>
      <c r="T10" s="11"/>
      <c r="U10" s="11"/>
    </row>
    <row r="11" ht="42" customHeight="true" spans="1:21">
      <c r="A11" s="6"/>
      <c r="B11" s="6"/>
      <c r="C11" s="7"/>
      <c r="D11" s="7"/>
      <c r="E11" s="7"/>
      <c r="F11" s="7"/>
      <c r="G11" s="7"/>
      <c r="H11" s="7"/>
      <c r="I11" s="7"/>
      <c r="J11" s="6"/>
      <c r="K11" s="6"/>
      <c r="L11" s="11"/>
      <c r="M11" s="11"/>
      <c r="N11" s="12"/>
      <c r="O11" s="12"/>
      <c r="P11" s="11"/>
      <c r="Q11" s="11"/>
      <c r="R11" s="12"/>
      <c r="S11" s="11"/>
      <c r="T11" s="11"/>
      <c r="U11" s="11"/>
    </row>
    <row r="12" ht="41" customHeight="true" spans="1:21">
      <c r="A12" s="6"/>
      <c r="B12" s="6"/>
      <c r="C12" s="7"/>
      <c r="D12" s="7"/>
      <c r="E12" s="7"/>
      <c r="F12" s="7"/>
      <c r="G12" s="7"/>
      <c r="H12" s="7"/>
      <c r="I12" s="7"/>
      <c r="J12" s="6"/>
      <c r="K12" s="6"/>
      <c r="L12" s="11"/>
      <c r="M12" s="11"/>
      <c r="N12" s="12"/>
      <c r="O12" s="12"/>
      <c r="P12" s="11"/>
      <c r="Q12" s="11"/>
      <c r="R12" s="12"/>
      <c r="S12" s="11"/>
      <c r="T12" s="11"/>
      <c r="U12" s="11"/>
    </row>
    <row r="13" ht="28" customHeight="true" spans="1:21">
      <c r="A13" s="6"/>
      <c r="B13" s="6"/>
      <c r="C13" s="7"/>
      <c r="D13" s="7"/>
      <c r="E13" s="7"/>
      <c r="F13" s="7"/>
      <c r="G13" s="7"/>
      <c r="H13" s="7"/>
      <c r="I13" s="7"/>
      <c r="J13" s="6"/>
      <c r="K13" s="6"/>
      <c r="L13" s="11"/>
      <c r="M13" s="11"/>
      <c r="N13" s="12"/>
      <c r="O13" s="12"/>
      <c r="P13" s="11"/>
      <c r="Q13" s="11"/>
      <c r="R13" s="12"/>
      <c r="S13" s="11"/>
      <c r="T13" s="11"/>
      <c r="U13" s="11"/>
    </row>
    <row r="14" ht="31" customHeight="true" spans="1:21">
      <c r="A14" s="6"/>
      <c r="B14" s="6"/>
      <c r="C14" s="7"/>
      <c r="D14" s="7"/>
      <c r="E14" s="7"/>
      <c r="F14" s="7"/>
      <c r="G14" s="7"/>
      <c r="H14" s="7"/>
      <c r="I14" s="7"/>
      <c r="J14" s="6"/>
      <c r="K14" s="6"/>
      <c r="L14" s="11"/>
      <c r="M14" s="11"/>
      <c r="N14" s="12"/>
      <c r="O14" s="12"/>
      <c r="P14" s="11"/>
      <c r="Q14" s="11"/>
      <c r="R14" s="12"/>
      <c r="S14" s="11"/>
      <c r="T14" s="11"/>
      <c r="U14" s="11"/>
    </row>
    <row r="15" ht="26" customHeight="true" spans="1:21">
      <c r="A15" s="6"/>
      <c r="B15" s="6"/>
      <c r="C15" s="7"/>
      <c r="D15" s="7"/>
      <c r="E15" s="7"/>
      <c r="F15" s="7"/>
      <c r="G15" s="7"/>
      <c r="H15" s="7"/>
      <c r="I15" s="7"/>
      <c r="J15" s="6"/>
      <c r="K15" s="6"/>
      <c r="L15" s="11"/>
      <c r="M15" s="11"/>
      <c r="N15" s="12"/>
      <c r="O15" s="12"/>
      <c r="P15" s="11"/>
      <c r="Q15" s="11"/>
      <c r="R15" s="12"/>
      <c r="S15" s="11"/>
      <c r="T15" s="11"/>
      <c r="U15" s="11"/>
    </row>
    <row r="16" ht="32" customHeight="true" spans="1:21">
      <c r="A16" s="6"/>
      <c r="B16" s="6"/>
      <c r="C16" s="7"/>
      <c r="D16" s="7"/>
      <c r="E16" s="7"/>
      <c r="F16" s="7"/>
      <c r="G16" s="7"/>
      <c r="H16" s="7"/>
      <c r="I16" s="7"/>
      <c r="J16" s="6"/>
      <c r="K16" s="6"/>
      <c r="L16" s="11"/>
      <c r="M16" s="11"/>
      <c r="N16" s="12"/>
      <c r="O16" s="12"/>
      <c r="P16" s="11"/>
      <c r="Q16" s="11"/>
      <c r="R16" s="12"/>
      <c r="S16" s="11"/>
      <c r="T16" s="11"/>
      <c r="U16" s="11"/>
    </row>
    <row r="17" ht="32" customHeight="true" spans="1:21">
      <c r="A17" s="6"/>
      <c r="B17" s="6"/>
      <c r="C17" s="7"/>
      <c r="D17" s="7"/>
      <c r="E17" s="7"/>
      <c r="F17" s="7"/>
      <c r="G17" s="7"/>
      <c r="H17" s="7"/>
      <c r="I17" s="7"/>
      <c r="J17" s="6"/>
      <c r="K17" s="6"/>
      <c r="L17" s="11"/>
      <c r="M17" s="11"/>
      <c r="N17" s="12"/>
      <c r="O17" s="12"/>
      <c r="P17" s="11"/>
      <c r="Q17" s="11"/>
      <c r="R17" s="12"/>
      <c r="S17" s="11"/>
      <c r="T17" s="11"/>
      <c r="U17" s="11"/>
    </row>
    <row r="18" ht="81" customHeight="true" spans="1:21">
      <c r="A18" s="6" t="s">
        <v>622</v>
      </c>
      <c r="B18" s="6" t="s">
        <v>623</v>
      </c>
      <c r="C18" s="7">
        <v>123.920194</v>
      </c>
      <c r="D18" s="7">
        <v>123.920194</v>
      </c>
      <c r="E18" s="7"/>
      <c r="F18" s="7"/>
      <c r="G18" s="7"/>
      <c r="H18" s="7">
        <v>120.920194</v>
      </c>
      <c r="I18" s="7">
        <v>3</v>
      </c>
      <c r="J18" s="6" t="s">
        <v>734</v>
      </c>
      <c r="K18" s="6" t="s">
        <v>735</v>
      </c>
      <c r="L18" s="6"/>
      <c r="M18" s="6" t="s">
        <v>736</v>
      </c>
      <c r="N18" s="6" t="s">
        <v>737</v>
      </c>
      <c r="O18" s="6" t="s">
        <v>738</v>
      </c>
      <c r="P18" s="6" t="s">
        <v>739</v>
      </c>
      <c r="Q18" s="6"/>
      <c r="R18" s="6" t="s">
        <v>630</v>
      </c>
      <c r="S18" s="6" t="s">
        <v>631</v>
      </c>
      <c r="T18" s="6" t="s">
        <v>632</v>
      </c>
      <c r="U18" s="6" t="s">
        <v>633</v>
      </c>
    </row>
    <row r="19" ht="101" customHeight="true" spans="1:21">
      <c r="A19" s="6" t="s">
        <v>634</v>
      </c>
      <c r="B19" s="6" t="s">
        <v>635</v>
      </c>
      <c r="C19" s="7">
        <v>612.583025</v>
      </c>
      <c r="D19" s="7">
        <v>512.583025</v>
      </c>
      <c r="E19" s="7"/>
      <c r="F19" s="7">
        <v>100</v>
      </c>
      <c r="G19" s="7"/>
      <c r="H19" s="7">
        <v>442.583025</v>
      </c>
      <c r="I19" s="7">
        <v>170</v>
      </c>
      <c r="J19" s="6" t="s">
        <v>740</v>
      </c>
      <c r="K19" s="6" t="s">
        <v>741</v>
      </c>
      <c r="L19" s="6"/>
      <c r="M19" s="6"/>
      <c r="N19" s="6" t="s">
        <v>742</v>
      </c>
      <c r="O19" s="6" t="s">
        <v>743</v>
      </c>
      <c r="P19" s="6" t="s">
        <v>744</v>
      </c>
      <c r="Q19" s="6" t="s">
        <v>745</v>
      </c>
      <c r="R19" s="6" t="s">
        <v>746</v>
      </c>
      <c r="S19" s="6" t="s">
        <v>645</v>
      </c>
      <c r="T19" s="6"/>
      <c r="U19" s="6" t="s">
        <v>646</v>
      </c>
    </row>
    <row r="20" ht="63" customHeight="true" spans="1:21">
      <c r="A20" s="6" t="s">
        <v>647</v>
      </c>
      <c r="B20" s="6" t="s">
        <v>648</v>
      </c>
      <c r="C20" s="7">
        <v>862.39114</v>
      </c>
      <c r="D20" s="7">
        <v>737.39114</v>
      </c>
      <c r="E20" s="7"/>
      <c r="F20" s="7">
        <v>125</v>
      </c>
      <c r="G20" s="7"/>
      <c r="H20" s="7">
        <v>717.19114</v>
      </c>
      <c r="I20" s="7">
        <v>145.2</v>
      </c>
      <c r="J20" s="6" t="s">
        <v>747</v>
      </c>
      <c r="K20" s="6" t="s">
        <v>748</v>
      </c>
      <c r="L20" s="6"/>
      <c r="M20" s="6"/>
      <c r="N20" s="6" t="s">
        <v>749</v>
      </c>
      <c r="O20" s="6" t="s">
        <v>653</v>
      </c>
      <c r="P20" s="6" t="s">
        <v>729</v>
      </c>
      <c r="Q20" s="6" t="s">
        <v>656</v>
      </c>
      <c r="R20" s="6" t="s">
        <v>657</v>
      </c>
      <c r="S20" s="6"/>
      <c r="T20" s="6"/>
      <c r="U20" s="6" t="s">
        <v>658</v>
      </c>
    </row>
    <row r="21" ht="51" customHeight="true" spans="1:21">
      <c r="A21" s="6" t="s">
        <v>659</v>
      </c>
      <c r="B21" s="6" t="s">
        <v>660</v>
      </c>
      <c r="C21" s="7">
        <v>748.754617</v>
      </c>
      <c r="D21" s="7">
        <v>733.754617</v>
      </c>
      <c r="E21" s="7"/>
      <c r="F21" s="7">
        <v>15</v>
      </c>
      <c r="G21" s="7"/>
      <c r="H21" s="7">
        <v>621.564617</v>
      </c>
      <c r="I21" s="7">
        <v>127.19</v>
      </c>
      <c r="J21" s="12" t="s">
        <v>750</v>
      </c>
      <c r="K21" s="12" t="s">
        <v>751</v>
      </c>
      <c r="L21" s="12"/>
      <c r="M21" s="12" t="s">
        <v>752</v>
      </c>
      <c r="N21" s="12" t="s">
        <v>753</v>
      </c>
      <c r="O21" s="12" t="s">
        <v>754</v>
      </c>
      <c r="P21" s="12" t="s">
        <v>559</v>
      </c>
      <c r="Q21" s="12"/>
      <c r="R21" s="12" t="s">
        <v>755</v>
      </c>
      <c r="S21" s="12" t="s">
        <v>756</v>
      </c>
      <c r="T21" s="12"/>
      <c r="U21" s="12" t="s">
        <v>757</v>
      </c>
    </row>
    <row r="22" ht="31" customHeight="true" spans="1:21">
      <c r="A22" s="6"/>
      <c r="B22" s="6"/>
      <c r="C22" s="7"/>
      <c r="D22" s="7"/>
      <c r="E22" s="7"/>
      <c r="F22" s="7"/>
      <c r="G22" s="7"/>
      <c r="H22" s="7"/>
      <c r="I22" s="7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</row>
    <row r="23" ht="29" customHeight="true" spans="1:21">
      <c r="A23" s="6"/>
      <c r="B23" s="6"/>
      <c r="C23" s="7"/>
      <c r="D23" s="7"/>
      <c r="E23" s="7"/>
      <c r="F23" s="7"/>
      <c r="G23" s="7"/>
      <c r="H23" s="7"/>
      <c r="I23" s="7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</row>
    <row r="24" ht="29" customHeight="true" spans="1:21">
      <c r="A24" s="6"/>
      <c r="B24" s="6"/>
      <c r="C24" s="7"/>
      <c r="D24" s="7"/>
      <c r="E24" s="7"/>
      <c r="F24" s="7"/>
      <c r="G24" s="7"/>
      <c r="H24" s="7"/>
      <c r="I24" s="7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</row>
    <row r="25" ht="29" customHeight="true" spans="1:21">
      <c r="A25" s="6"/>
      <c r="B25" s="6"/>
      <c r="C25" s="7"/>
      <c r="D25" s="7"/>
      <c r="E25" s="7"/>
      <c r="F25" s="7"/>
      <c r="G25" s="7"/>
      <c r="H25" s="7"/>
      <c r="I25" s="7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</row>
    <row r="26" ht="116" customHeight="true" spans="1:21">
      <c r="A26" s="8" t="s">
        <v>685</v>
      </c>
      <c r="B26" s="8" t="s">
        <v>686</v>
      </c>
      <c r="C26" s="9">
        <v>677.409324</v>
      </c>
      <c r="D26" s="9">
        <v>622.409324</v>
      </c>
      <c r="E26" s="9"/>
      <c r="F26" s="9">
        <v>55</v>
      </c>
      <c r="G26" s="9"/>
      <c r="H26" s="9">
        <v>384.729324</v>
      </c>
      <c r="I26" s="9">
        <v>292.68</v>
      </c>
      <c r="J26" s="8" t="s">
        <v>758</v>
      </c>
      <c r="K26" s="8" t="s">
        <v>759</v>
      </c>
      <c r="L26" s="8"/>
      <c r="M26" s="8"/>
      <c r="N26" s="8" t="s">
        <v>697</v>
      </c>
      <c r="O26" s="8" t="s">
        <v>760</v>
      </c>
      <c r="P26" s="8" t="s">
        <v>559</v>
      </c>
      <c r="Q26" s="8" t="s">
        <v>761</v>
      </c>
      <c r="R26" s="8" t="s">
        <v>762</v>
      </c>
      <c r="S26" s="8" t="s">
        <v>645</v>
      </c>
      <c r="T26" s="8"/>
      <c r="U26" s="8" t="s">
        <v>669</v>
      </c>
    </row>
  </sheetData>
  <mergeCells count="57">
    <mergeCell ref="S1:U1"/>
    <mergeCell ref="A2:S2"/>
    <mergeCell ref="A3:S3"/>
    <mergeCell ref="Q4:S4"/>
    <mergeCell ref="C5:I5"/>
    <mergeCell ref="D6:G6"/>
    <mergeCell ref="H6:I6"/>
    <mergeCell ref="K7:M7"/>
    <mergeCell ref="N7:P7"/>
    <mergeCell ref="Q7:T7"/>
    <mergeCell ref="A5:A8"/>
    <mergeCell ref="A9:A17"/>
    <mergeCell ref="A21:A25"/>
    <mergeCell ref="B5:B8"/>
    <mergeCell ref="B9:B17"/>
    <mergeCell ref="B21:B25"/>
    <mergeCell ref="C6:C8"/>
    <mergeCell ref="C9:C17"/>
    <mergeCell ref="C21:C25"/>
    <mergeCell ref="D9:D17"/>
    <mergeCell ref="D21:D25"/>
    <mergeCell ref="E9:E17"/>
    <mergeCell ref="E21:E25"/>
    <mergeCell ref="F9:F17"/>
    <mergeCell ref="F21:F25"/>
    <mergeCell ref="G9:G17"/>
    <mergeCell ref="G21:G25"/>
    <mergeCell ref="H9:H17"/>
    <mergeCell ref="H21:H25"/>
    <mergeCell ref="I9:I17"/>
    <mergeCell ref="I21:I25"/>
    <mergeCell ref="J5:J8"/>
    <mergeCell ref="J9:J17"/>
    <mergeCell ref="J21:J25"/>
    <mergeCell ref="K9:K17"/>
    <mergeCell ref="K21:K25"/>
    <mergeCell ref="L9:L17"/>
    <mergeCell ref="L21:L25"/>
    <mergeCell ref="M9:M17"/>
    <mergeCell ref="M21:M25"/>
    <mergeCell ref="N9:N17"/>
    <mergeCell ref="N21:N25"/>
    <mergeCell ref="O9:O17"/>
    <mergeCell ref="O21:O25"/>
    <mergeCell ref="P9:P17"/>
    <mergeCell ref="P21:P25"/>
    <mergeCell ref="Q9:Q17"/>
    <mergeCell ref="Q21:Q25"/>
    <mergeCell ref="R9:R17"/>
    <mergeCell ref="R21:R25"/>
    <mergeCell ref="S9:S17"/>
    <mergeCell ref="S21:S25"/>
    <mergeCell ref="T9:T17"/>
    <mergeCell ref="T21:T25"/>
    <mergeCell ref="U9:U17"/>
    <mergeCell ref="U21:U25"/>
    <mergeCell ref="K5:U6"/>
  </mergeCells>
  <printOptions horizontalCentered="true"/>
  <pageMargins left="0.0784722222222222" right="0.0784722222222222" top="0.0784722222222222" bottom="0.0784722222222222" header="0" footer="0"/>
  <pageSetup paperSize="9" scale="80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K21" sqref="K21"/>
    </sheetView>
  </sheetViews>
  <sheetFormatPr defaultColWidth="10" defaultRowHeight="13.5" outlineLevelCol="7"/>
  <cols>
    <col min="1" max="1" width="29.45" customWidth="true"/>
    <col min="2" max="2" width="10.175" customWidth="true"/>
    <col min="3" max="3" width="23.075" customWidth="true"/>
    <col min="4" max="4" width="10.5833333333333" customWidth="true"/>
    <col min="5" max="5" width="24.0166666666667" customWidth="true"/>
    <col min="6" max="6" width="10.45" customWidth="true"/>
    <col min="7" max="7" width="21.6666666666667" customWidth="true"/>
    <col min="8" max="8" width="10.9916666666667" customWidth="true"/>
  </cols>
  <sheetData>
    <row r="1" ht="11.3" customHeight="true" spans="1:8">
      <c r="A1" s="1"/>
      <c r="H1" s="37" t="s">
        <v>30</v>
      </c>
    </row>
    <row r="2" ht="21.1" customHeight="true" spans="1:8">
      <c r="A2" s="93" t="s">
        <v>7</v>
      </c>
      <c r="B2" s="93"/>
      <c r="C2" s="93"/>
      <c r="D2" s="93"/>
      <c r="E2" s="93"/>
      <c r="F2" s="93"/>
      <c r="G2" s="93"/>
      <c r="H2" s="93"/>
    </row>
    <row r="3" ht="15.05" customHeight="true" spans="1:8">
      <c r="A3" s="16" t="s">
        <v>31</v>
      </c>
      <c r="B3" s="16"/>
      <c r="C3" s="16"/>
      <c r="D3" s="16"/>
      <c r="E3" s="16"/>
      <c r="F3" s="16"/>
      <c r="G3" s="14" t="s">
        <v>32</v>
      </c>
      <c r="H3" s="14"/>
    </row>
    <row r="4" ht="15.65" customHeight="true" spans="1:8">
      <c r="A4" s="33" t="s">
        <v>33</v>
      </c>
      <c r="B4" s="33"/>
      <c r="C4" s="33" t="s">
        <v>34</v>
      </c>
      <c r="D4" s="33"/>
      <c r="E4" s="33"/>
      <c r="F4" s="33"/>
      <c r="G4" s="33"/>
      <c r="H4" s="33"/>
    </row>
    <row r="5" ht="19.55" customHeight="true" spans="1:8">
      <c r="A5" s="33" t="s">
        <v>35</v>
      </c>
      <c r="B5" s="33" t="s">
        <v>36</v>
      </c>
      <c r="C5" s="33" t="s">
        <v>37</v>
      </c>
      <c r="D5" s="33" t="s">
        <v>36</v>
      </c>
      <c r="E5" s="33" t="s">
        <v>38</v>
      </c>
      <c r="F5" s="33" t="s">
        <v>36</v>
      </c>
      <c r="G5" s="33" t="s">
        <v>39</v>
      </c>
      <c r="H5" s="33" t="s">
        <v>36</v>
      </c>
    </row>
    <row r="6" ht="14.2" customHeight="true" spans="1:8">
      <c r="A6" s="34" t="s">
        <v>40</v>
      </c>
      <c r="B6" s="24">
        <v>11703.93</v>
      </c>
      <c r="C6" s="23" t="s">
        <v>41</v>
      </c>
      <c r="D6" s="39">
        <f>8694.63+0.01</f>
        <v>8694.64</v>
      </c>
      <c r="E6" s="34" t="s">
        <v>42</v>
      </c>
      <c r="F6" s="22">
        <f>SUM(F7:F9)</f>
        <v>9909.04</v>
      </c>
      <c r="G6" s="23" t="s">
        <v>43</v>
      </c>
      <c r="H6" s="24">
        <f>5070.48-0.01</f>
        <v>5070.47</v>
      </c>
    </row>
    <row r="7" ht="14.2" customHeight="true" spans="1:8">
      <c r="A7" s="23" t="s">
        <v>44</v>
      </c>
      <c r="B7" s="24">
        <v>11703.93</v>
      </c>
      <c r="C7" s="23" t="s">
        <v>45</v>
      </c>
      <c r="D7" s="39"/>
      <c r="E7" s="23" t="s">
        <v>46</v>
      </c>
      <c r="F7" s="76">
        <f>6745.65-0.01</f>
        <v>6745.64</v>
      </c>
      <c r="G7" s="23" t="s">
        <v>47</v>
      </c>
      <c r="H7" s="24">
        <v>2648.69</v>
      </c>
    </row>
    <row r="8" ht="14.2" customHeight="true" spans="1:8">
      <c r="A8" s="34" t="s">
        <v>48</v>
      </c>
      <c r="B8" s="24"/>
      <c r="C8" s="23" t="s">
        <v>49</v>
      </c>
      <c r="D8" s="39"/>
      <c r="E8" s="23" t="s">
        <v>50</v>
      </c>
      <c r="F8" s="76">
        <f>1615.53</f>
        <v>1615.53</v>
      </c>
      <c r="G8" s="23" t="s">
        <v>51</v>
      </c>
      <c r="H8" s="24"/>
    </row>
    <row r="9" ht="14.2" customHeight="true" spans="1:8">
      <c r="A9" s="23" t="s">
        <v>52</v>
      </c>
      <c r="B9" s="24"/>
      <c r="C9" s="23" t="s">
        <v>53</v>
      </c>
      <c r="D9" s="39"/>
      <c r="E9" s="23" t="s">
        <v>54</v>
      </c>
      <c r="F9" s="24">
        <f>1547.87</f>
        <v>1547.87</v>
      </c>
      <c r="G9" s="23" t="s">
        <v>55</v>
      </c>
      <c r="H9" s="24"/>
    </row>
    <row r="10" ht="14.2" customHeight="true" spans="1:8">
      <c r="A10" s="23" t="s">
        <v>56</v>
      </c>
      <c r="B10" s="24"/>
      <c r="C10" s="23" t="s">
        <v>57</v>
      </c>
      <c r="D10" s="39"/>
      <c r="E10" s="34" t="s">
        <v>58</v>
      </c>
      <c r="F10" s="22">
        <f>SUM(F11:F20)</f>
        <v>2089.89</v>
      </c>
      <c r="G10" s="23" t="s">
        <v>59</v>
      </c>
      <c r="H10" s="24">
        <v>2722.1</v>
      </c>
    </row>
    <row r="11" ht="14.2" customHeight="true" spans="1:8">
      <c r="A11" s="23" t="s">
        <v>60</v>
      </c>
      <c r="B11" s="24"/>
      <c r="C11" s="23" t="s">
        <v>61</v>
      </c>
      <c r="D11" s="39"/>
      <c r="E11" s="23" t="s">
        <v>62</v>
      </c>
      <c r="F11" s="24">
        <v>57.9</v>
      </c>
      <c r="G11" s="23" t="s">
        <v>63</v>
      </c>
      <c r="H11" s="24">
        <v>9.8</v>
      </c>
    </row>
    <row r="12" ht="14.2" customHeight="true" spans="1:8">
      <c r="A12" s="23" t="s">
        <v>64</v>
      </c>
      <c r="B12" s="24"/>
      <c r="C12" s="23" t="s">
        <v>65</v>
      </c>
      <c r="D12" s="39"/>
      <c r="E12" s="23" t="s">
        <v>66</v>
      </c>
      <c r="F12" s="24">
        <v>2022.19</v>
      </c>
      <c r="G12" s="23" t="s">
        <v>67</v>
      </c>
      <c r="H12" s="24"/>
    </row>
    <row r="13" ht="14.2" customHeight="true" spans="1:8">
      <c r="A13" s="23" t="s">
        <v>68</v>
      </c>
      <c r="B13" s="24"/>
      <c r="C13" s="23" t="s">
        <v>69</v>
      </c>
      <c r="D13" s="39">
        <f>2717.08</f>
        <v>2717.08</v>
      </c>
      <c r="E13" s="23" t="s">
        <v>70</v>
      </c>
      <c r="F13" s="24"/>
      <c r="G13" s="23" t="s">
        <v>71</v>
      </c>
      <c r="H13" s="24"/>
    </row>
    <row r="14" ht="14.2" customHeight="true" spans="1:8">
      <c r="A14" s="23" t="s">
        <v>72</v>
      </c>
      <c r="B14" s="24"/>
      <c r="C14" s="23" t="s">
        <v>73</v>
      </c>
      <c r="D14" s="39"/>
      <c r="E14" s="23" t="s">
        <v>74</v>
      </c>
      <c r="F14" s="24"/>
      <c r="G14" s="23" t="s">
        <v>75</v>
      </c>
      <c r="H14" s="76">
        <f>1547.87</f>
        <v>1547.87</v>
      </c>
    </row>
    <row r="15" ht="14.2" customHeight="true" spans="1:8">
      <c r="A15" s="23" t="s">
        <v>76</v>
      </c>
      <c r="B15" s="24"/>
      <c r="C15" s="23" t="s">
        <v>77</v>
      </c>
      <c r="D15" s="39"/>
      <c r="E15" s="23" t="s">
        <v>78</v>
      </c>
      <c r="F15" s="24"/>
      <c r="G15" s="23" t="s">
        <v>79</v>
      </c>
      <c r="H15" s="24"/>
    </row>
    <row r="16" ht="14.2" customHeight="true" spans="1:8">
      <c r="A16" s="23" t="s">
        <v>80</v>
      </c>
      <c r="B16" s="24"/>
      <c r="C16" s="23" t="s">
        <v>81</v>
      </c>
      <c r="D16" s="39"/>
      <c r="E16" s="23" t="s">
        <v>82</v>
      </c>
      <c r="F16" s="24">
        <v>9.8</v>
      </c>
      <c r="G16" s="23" t="s">
        <v>83</v>
      </c>
      <c r="H16" s="24"/>
    </row>
    <row r="17" ht="14.2" customHeight="true" spans="1:8">
      <c r="A17" s="23" t="s">
        <v>84</v>
      </c>
      <c r="B17" s="24"/>
      <c r="C17" s="23" t="s">
        <v>85</v>
      </c>
      <c r="D17" s="39"/>
      <c r="E17" s="23" t="s">
        <v>86</v>
      </c>
      <c r="F17" s="24"/>
      <c r="G17" s="23" t="s">
        <v>87</v>
      </c>
      <c r="H17" s="24"/>
    </row>
    <row r="18" ht="14.2" customHeight="true" spans="1:8">
      <c r="A18" s="23" t="s">
        <v>88</v>
      </c>
      <c r="B18" s="24"/>
      <c r="C18" s="23" t="s">
        <v>89</v>
      </c>
      <c r="D18" s="39"/>
      <c r="E18" s="23" t="s">
        <v>90</v>
      </c>
      <c r="F18" s="24"/>
      <c r="G18" s="23" t="s">
        <v>91</v>
      </c>
      <c r="H18" s="24"/>
    </row>
    <row r="19" ht="14.2" customHeight="true" spans="1:8">
      <c r="A19" s="23" t="s">
        <v>92</v>
      </c>
      <c r="B19" s="24"/>
      <c r="C19" s="23" t="s">
        <v>93</v>
      </c>
      <c r="D19" s="39"/>
      <c r="E19" s="23" t="s">
        <v>94</v>
      </c>
      <c r="F19" s="24"/>
      <c r="G19" s="23" t="s">
        <v>95</v>
      </c>
      <c r="H19" s="24"/>
    </row>
    <row r="20" ht="14.2" customHeight="true" spans="1:8">
      <c r="A20" s="34" t="s">
        <v>96</v>
      </c>
      <c r="B20" s="22"/>
      <c r="C20" s="23" t="s">
        <v>97</v>
      </c>
      <c r="D20" s="39"/>
      <c r="E20" s="23" t="s">
        <v>98</v>
      </c>
      <c r="F20" s="24"/>
      <c r="G20" s="23"/>
      <c r="H20" s="24"/>
    </row>
    <row r="21" ht="14.2" customHeight="true" spans="1:8">
      <c r="A21" s="34" t="s">
        <v>99</v>
      </c>
      <c r="B21" s="22"/>
      <c r="C21" s="23" t="s">
        <v>100</v>
      </c>
      <c r="D21" s="39"/>
      <c r="E21" s="34" t="s">
        <v>101</v>
      </c>
      <c r="F21" s="22"/>
      <c r="G21" s="23"/>
      <c r="H21" s="24"/>
    </row>
    <row r="22" ht="14.2" customHeight="true" spans="1:8">
      <c r="A22" s="34" t="s">
        <v>102</v>
      </c>
      <c r="B22" s="22"/>
      <c r="C22" s="23" t="s">
        <v>103</v>
      </c>
      <c r="D22" s="39"/>
      <c r="E22" s="23"/>
      <c r="F22" s="23"/>
      <c r="G22" s="23"/>
      <c r="H22" s="24"/>
    </row>
    <row r="23" ht="14.2" customHeight="true" spans="1:8">
      <c r="A23" s="34" t="s">
        <v>104</v>
      </c>
      <c r="B23" s="22">
        <v>295</v>
      </c>
      <c r="C23" s="23" t="s">
        <v>105</v>
      </c>
      <c r="D23" s="39"/>
      <c r="E23" s="23"/>
      <c r="F23" s="23"/>
      <c r="G23" s="23"/>
      <c r="H23" s="24"/>
    </row>
    <row r="24" ht="14.2" customHeight="true" spans="1:8">
      <c r="A24" s="34" t="s">
        <v>106</v>
      </c>
      <c r="B24" s="22"/>
      <c r="C24" s="23" t="s">
        <v>107</v>
      </c>
      <c r="D24" s="39"/>
      <c r="E24" s="23"/>
      <c r="F24" s="23"/>
      <c r="G24" s="23"/>
      <c r="H24" s="24"/>
    </row>
    <row r="25" ht="14.2" customHeight="true" spans="1:8">
      <c r="A25" s="23" t="s">
        <v>108</v>
      </c>
      <c r="B25" s="24"/>
      <c r="C25" s="23" t="s">
        <v>109</v>
      </c>
      <c r="D25" s="62">
        <f>587.21</f>
        <v>587.21</v>
      </c>
      <c r="E25" s="23"/>
      <c r="F25" s="23"/>
      <c r="G25" s="23"/>
      <c r="H25" s="24"/>
    </row>
    <row r="26" ht="14.2" customHeight="true" spans="1:8">
      <c r="A26" s="23" t="s">
        <v>110</v>
      </c>
      <c r="B26" s="24"/>
      <c r="C26" s="23" t="s">
        <v>111</v>
      </c>
      <c r="D26" s="39"/>
      <c r="E26" s="23"/>
      <c r="F26" s="23"/>
      <c r="G26" s="23"/>
      <c r="H26" s="24"/>
    </row>
    <row r="27" ht="14.2" customHeight="true" spans="1:8">
      <c r="A27" s="23" t="s">
        <v>112</v>
      </c>
      <c r="B27" s="24"/>
      <c r="C27" s="23" t="s">
        <v>113</v>
      </c>
      <c r="D27" s="39"/>
      <c r="E27" s="23"/>
      <c r="F27" s="23"/>
      <c r="G27" s="23"/>
      <c r="H27" s="24"/>
    </row>
    <row r="28" ht="14.2" customHeight="true" spans="1:8">
      <c r="A28" s="34" t="s">
        <v>114</v>
      </c>
      <c r="B28" s="22"/>
      <c r="C28" s="23" t="s">
        <v>115</v>
      </c>
      <c r="D28" s="39"/>
      <c r="E28" s="23"/>
      <c r="F28" s="23"/>
      <c r="G28" s="23"/>
      <c r="H28" s="24"/>
    </row>
    <row r="29" ht="14.2" customHeight="true" spans="1:8">
      <c r="A29" s="34" t="s">
        <v>116</v>
      </c>
      <c r="B29" s="22"/>
      <c r="C29" s="23" t="s">
        <v>117</v>
      </c>
      <c r="D29" s="39"/>
      <c r="E29" s="23"/>
      <c r="F29" s="23"/>
      <c r="G29" s="23"/>
      <c r="H29" s="24"/>
    </row>
    <row r="30" ht="14.2" customHeight="true" spans="1:8">
      <c r="A30" s="34" t="s">
        <v>118</v>
      </c>
      <c r="B30" s="22"/>
      <c r="C30" s="23" t="s">
        <v>119</v>
      </c>
      <c r="D30" s="39"/>
      <c r="E30" s="23"/>
      <c r="F30" s="23"/>
      <c r="G30" s="23"/>
      <c r="H30" s="24"/>
    </row>
    <row r="31" ht="14.2" customHeight="true" spans="1:8">
      <c r="A31" s="34" t="s">
        <v>120</v>
      </c>
      <c r="B31" s="22"/>
      <c r="C31" s="23" t="s">
        <v>121</v>
      </c>
      <c r="D31" s="39"/>
      <c r="E31" s="23"/>
      <c r="F31" s="23"/>
      <c r="G31" s="23"/>
      <c r="H31" s="24"/>
    </row>
    <row r="32" ht="14.2" customHeight="true" spans="1:8">
      <c r="A32" s="34" t="s">
        <v>122</v>
      </c>
      <c r="B32" s="22"/>
      <c r="C32" s="23" t="s">
        <v>123</v>
      </c>
      <c r="D32" s="39"/>
      <c r="E32" s="23"/>
      <c r="F32" s="23"/>
      <c r="G32" s="23"/>
      <c r="H32" s="24"/>
    </row>
    <row r="33" ht="14.2" customHeight="true" spans="1:8">
      <c r="A33" s="23"/>
      <c r="B33" s="23"/>
      <c r="C33" s="23" t="s">
        <v>124</v>
      </c>
      <c r="D33" s="39"/>
      <c r="E33" s="23"/>
      <c r="F33" s="23"/>
      <c r="G33" s="23"/>
      <c r="H33" s="23"/>
    </row>
    <row r="34" ht="14.2" customHeight="true" spans="1:8">
      <c r="A34" s="23"/>
      <c r="B34" s="23"/>
      <c r="C34" s="23" t="s">
        <v>125</v>
      </c>
      <c r="D34" s="39"/>
      <c r="E34" s="23"/>
      <c r="F34" s="23"/>
      <c r="G34" s="23"/>
      <c r="H34" s="23"/>
    </row>
    <row r="35" ht="14.2" customHeight="true" spans="1:8">
      <c r="A35" s="23"/>
      <c r="B35" s="23"/>
      <c r="C35" s="23" t="s">
        <v>126</v>
      </c>
      <c r="D35" s="39"/>
      <c r="E35" s="23"/>
      <c r="F35" s="23"/>
      <c r="G35" s="23"/>
      <c r="H35" s="23"/>
    </row>
    <row r="36" ht="14.2" customHeight="true" spans="1:8">
      <c r="A36" s="23"/>
      <c r="B36" s="23"/>
      <c r="C36" s="23"/>
      <c r="D36" s="23"/>
      <c r="E36" s="23"/>
      <c r="F36" s="23"/>
      <c r="G36" s="23"/>
      <c r="H36" s="23"/>
    </row>
    <row r="37" ht="14.2" customHeight="true" spans="1:8">
      <c r="A37" s="34" t="s">
        <v>127</v>
      </c>
      <c r="B37" s="22">
        <f>SUM(B7:B36)</f>
        <v>11998.93</v>
      </c>
      <c r="C37" s="34" t="s">
        <v>128</v>
      </c>
      <c r="D37" s="22">
        <f>SUM(D6:D36)</f>
        <v>11998.93</v>
      </c>
      <c r="E37" s="34" t="s">
        <v>128</v>
      </c>
      <c r="F37" s="22">
        <f>F6+F10</f>
        <v>11998.93</v>
      </c>
      <c r="G37" s="34" t="s">
        <v>128</v>
      </c>
      <c r="H37" s="22">
        <f>H6+H7+H10+H11+H14</f>
        <v>11998.93</v>
      </c>
    </row>
    <row r="38" ht="14.2" customHeight="true" spans="1:8">
      <c r="A38" s="34" t="s">
        <v>129</v>
      </c>
      <c r="B38" s="22"/>
      <c r="C38" s="34" t="s">
        <v>130</v>
      </c>
      <c r="D38" s="22"/>
      <c r="E38" s="34" t="s">
        <v>130</v>
      </c>
      <c r="F38" s="22"/>
      <c r="G38" s="34" t="s">
        <v>130</v>
      </c>
      <c r="H38" s="22"/>
    </row>
    <row r="39" ht="14.2" customHeight="true" spans="1:8">
      <c r="A39" s="23"/>
      <c r="B39" s="24"/>
      <c r="C39" s="23"/>
      <c r="D39" s="24"/>
      <c r="E39" s="34"/>
      <c r="F39" s="22"/>
      <c r="G39" s="34"/>
      <c r="H39" s="22"/>
    </row>
    <row r="40" ht="14.2" customHeight="true" spans="1:8">
      <c r="A40" s="34" t="s">
        <v>131</v>
      </c>
      <c r="B40" s="22">
        <f>B37</f>
        <v>11998.93</v>
      </c>
      <c r="C40" s="34" t="s">
        <v>132</v>
      </c>
      <c r="D40" s="22">
        <f>D37</f>
        <v>11998.93</v>
      </c>
      <c r="E40" s="34" t="s">
        <v>132</v>
      </c>
      <c r="F40" s="22">
        <f>F37</f>
        <v>11998.93</v>
      </c>
      <c r="G40" s="34" t="s">
        <v>132</v>
      </c>
      <c r="H40" s="22">
        <f>H37</f>
        <v>11998.93</v>
      </c>
    </row>
  </sheetData>
  <mergeCells count="5">
    <mergeCell ref="A2:H2"/>
    <mergeCell ref="A3:F3"/>
    <mergeCell ref="G3:H3"/>
    <mergeCell ref="A4:B4"/>
    <mergeCell ref="C4:H4"/>
  </mergeCells>
  <printOptions horizontalCentered="true"/>
  <pageMargins left="0.0784722222222222" right="0.0784722222222222" top="0.0784722222222222" bottom="0.0784722222222222" header="0" footer="0"/>
  <pageSetup paperSize="9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6"/>
  <sheetViews>
    <sheetView workbookViewId="0">
      <selection activeCell="C7" sqref="C7"/>
    </sheetView>
  </sheetViews>
  <sheetFormatPr defaultColWidth="10" defaultRowHeight="13.5"/>
  <cols>
    <col min="1" max="1" width="5.83333333333333" customWidth="true"/>
    <col min="2" max="2" width="16.15" customWidth="true"/>
    <col min="3" max="3" width="8.59166666666667" customWidth="true"/>
    <col min="4" max="5" width="7.69166666666667" customWidth="true"/>
    <col min="6" max="8" width="4.55833333333333" customWidth="true"/>
    <col min="9" max="9" width="7.69166666666667" customWidth="true"/>
    <col min="10" max="26" width="4.55833333333333" customWidth="true"/>
  </cols>
  <sheetData>
    <row r="1" ht="14.3" customHeight="true" spans="1:25">
      <c r="A1" s="1"/>
      <c r="W1" s="13" t="s">
        <v>133</v>
      </c>
      <c r="X1" s="13"/>
      <c r="Y1" s="13"/>
    </row>
    <row r="2" ht="29.35" customHeight="true" spans="1:25">
      <c r="A2" s="32" t="s">
        <v>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</row>
    <row r="3" ht="19.55" customHeight="true" spans="1:25">
      <c r="A3" s="72" t="s">
        <v>134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</row>
    <row r="4" ht="19.55" customHeight="true" spans="1:25">
      <c r="A4" s="35" t="s">
        <v>135</v>
      </c>
      <c r="B4" s="35" t="s">
        <v>136</v>
      </c>
      <c r="C4" s="35" t="s">
        <v>137</v>
      </c>
      <c r="D4" s="35" t="s">
        <v>138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 t="s">
        <v>129</v>
      </c>
      <c r="T4" s="35"/>
      <c r="U4" s="35"/>
      <c r="V4" s="35"/>
      <c r="W4" s="35"/>
      <c r="X4" s="35"/>
      <c r="Y4" s="35"/>
    </row>
    <row r="5" ht="19.55" customHeight="true" spans="1:25">
      <c r="A5" s="35"/>
      <c r="B5" s="35"/>
      <c r="C5" s="35"/>
      <c r="D5" s="35" t="s">
        <v>139</v>
      </c>
      <c r="E5" s="35" t="s">
        <v>140</v>
      </c>
      <c r="F5" s="35" t="s">
        <v>141</v>
      </c>
      <c r="G5" s="35" t="s">
        <v>142</v>
      </c>
      <c r="H5" s="35" t="s">
        <v>143</v>
      </c>
      <c r="I5" s="35" t="s">
        <v>144</v>
      </c>
      <c r="J5" s="35" t="s">
        <v>145</v>
      </c>
      <c r="K5" s="35"/>
      <c r="L5" s="35"/>
      <c r="M5" s="35"/>
      <c r="N5" s="35" t="s">
        <v>146</v>
      </c>
      <c r="O5" s="35" t="s">
        <v>147</v>
      </c>
      <c r="P5" s="35" t="s">
        <v>148</v>
      </c>
      <c r="Q5" s="35" t="s">
        <v>149</v>
      </c>
      <c r="R5" s="35" t="s">
        <v>150</v>
      </c>
      <c r="S5" s="35" t="s">
        <v>139</v>
      </c>
      <c r="T5" s="35" t="s">
        <v>140</v>
      </c>
      <c r="U5" s="35" t="s">
        <v>141</v>
      </c>
      <c r="V5" s="35" t="s">
        <v>142</v>
      </c>
      <c r="W5" s="35" t="s">
        <v>143</v>
      </c>
      <c r="X5" s="35" t="s">
        <v>144</v>
      </c>
      <c r="Y5" s="35" t="s">
        <v>151</v>
      </c>
    </row>
    <row r="6" ht="64" customHeight="true" spans="1:25">
      <c r="A6" s="35"/>
      <c r="B6" s="35"/>
      <c r="C6" s="35"/>
      <c r="D6" s="35"/>
      <c r="E6" s="35"/>
      <c r="F6" s="35"/>
      <c r="G6" s="35"/>
      <c r="H6" s="35"/>
      <c r="I6" s="35"/>
      <c r="J6" s="35" t="s">
        <v>152</v>
      </c>
      <c r="K6" s="35" t="s">
        <v>153</v>
      </c>
      <c r="L6" s="35" t="s">
        <v>154</v>
      </c>
      <c r="M6" s="35" t="s">
        <v>143</v>
      </c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</row>
    <row r="7" ht="19.9" customHeight="true" spans="1:25">
      <c r="A7" s="34"/>
      <c r="B7" s="34" t="s">
        <v>137</v>
      </c>
      <c r="C7" s="61">
        <f>C8</f>
        <v>11998.93</v>
      </c>
      <c r="D7" s="61">
        <f>D8</f>
        <v>11998.93</v>
      </c>
      <c r="E7" s="61">
        <v>11703.933085</v>
      </c>
      <c r="F7" s="61"/>
      <c r="G7" s="61"/>
      <c r="H7" s="61"/>
      <c r="I7" s="61">
        <v>295</v>
      </c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</row>
    <row r="8" ht="19.9" customHeight="true" spans="1:25">
      <c r="A8" s="21" t="s">
        <v>155</v>
      </c>
      <c r="B8" s="21" t="s">
        <v>156</v>
      </c>
      <c r="C8" s="61">
        <f>SUM(C9:C14)</f>
        <v>11998.93</v>
      </c>
      <c r="D8" s="61">
        <f>SUM(D9:D14)</f>
        <v>11998.93</v>
      </c>
      <c r="E8" s="61">
        <f>SUM(E9:E14)</f>
        <v>11703.93</v>
      </c>
      <c r="F8" s="61"/>
      <c r="G8" s="61"/>
      <c r="H8" s="61"/>
      <c r="I8" s="61">
        <f>SUM(I9:I14)</f>
        <v>295</v>
      </c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</row>
    <row r="9" ht="19.9" customHeight="true" spans="1:25">
      <c r="A9" s="65" t="s">
        <v>157</v>
      </c>
      <c r="B9" s="65" t="s">
        <v>158</v>
      </c>
      <c r="C9" s="39">
        <f t="shared" ref="C9:C14" si="0">D9</f>
        <v>8973.87</v>
      </c>
      <c r="D9" s="39">
        <f t="shared" ref="D9:D14" si="1">E9+I9</f>
        <v>8973.87</v>
      </c>
      <c r="E9" s="24">
        <v>8973.87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</row>
    <row r="10" ht="19.9" customHeight="true" spans="1:25">
      <c r="A10" s="65" t="s">
        <v>159</v>
      </c>
      <c r="B10" s="65" t="s">
        <v>160</v>
      </c>
      <c r="C10" s="39">
        <f t="shared" si="0"/>
        <v>123.92</v>
      </c>
      <c r="D10" s="39">
        <f t="shared" si="1"/>
        <v>123.92</v>
      </c>
      <c r="E10" s="24">
        <v>123.92</v>
      </c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</row>
    <row r="11" ht="19.9" customHeight="true" spans="1:25">
      <c r="A11" s="65" t="s">
        <v>161</v>
      </c>
      <c r="B11" s="65" t="s">
        <v>162</v>
      </c>
      <c r="C11" s="39">
        <f t="shared" si="0"/>
        <v>612.58</v>
      </c>
      <c r="D11" s="39">
        <f t="shared" si="1"/>
        <v>612.58</v>
      </c>
      <c r="E11" s="24">
        <v>512.58</v>
      </c>
      <c r="F11" s="24"/>
      <c r="G11" s="24"/>
      <c r="H11" s="24"/>
      <c r="I11" s="24">
        <v>100</v>
      </c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</row>
    <row r="12" ht="19.9" customHeight="true" spans="1:25">
      <c r="A12" s="65" t="s">
        <v>163</v>
      </c>
      <c r="B12" s="65" t="s">
        <v>164</v>
      </c>
      <c r="C12" s="39">
        <f t="shared" si="0"/>
        <v>862.39</v>
      </c>
      <c r="D12" s="39">
        <f t="shared" si="1"/>
        <v>862.39</v>
      </c>
      <c r="E12" s="24">
        <v>737.39</v>
      </c>
      <c r="F12" s="24"/>
      <c r="G12" s="24"/>
      <c r="H12" s="24"/>
      <c r="I12" s="24">
        <v>125</v>
      </c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</row>
    <row r="13" ht="19.9" customHeight="true" spans="1:25">
      <c r="A13" s="65" t="s">
        <v>165</v>
      </c>
      <c r="B13" s="65" t="s">
        <v>166</v>
      </c>
      <c r="C13" s="39">
        <f t="shared" si="0"/>
        <v>748.76</v>
      </c>
      <c r="D13" s="39">
        <f t="shared" si="1"/>
        <v>748.76</v>
      </c>
      <c r="E13" s="76">
        <f>733.75+0.01</f>
        <v>733.76</v>
      </c>
      <c r="F13" s="24"/>
      <c r="G13" s="24"/>
      <c r="H13" s="24"/>
      <c r="I13" s="24">
        <v>15</v>
      </c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</row>
    <row r="14" ht="19.9" customHeight="true" spans="1:25">
      <c r="A14" s="65" t="s">
        <v>167</v>
      </c>
      <c r="B14" s="65" t="s">
        <v>168</v>
      </c>
      <c r="C14" s="39">
        <f t="shared" si="0"/>
        <v>677.41</v>
      </c>
      <c r="D14" s="39">
        <f t="shared" si="1"/>
        <v>677.41</v>
      </c>
      <c r="E14" s="24">
        <v>622.41</v>
      </c>
      <c r="F14" s="24"/>
      <c r="G14" s="24"/>
      <c r="H14" s="24"/>
      <c r="I14" s="24">
        <v>55</v>
      </c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</row>
    <row r="15" ht="14.3" customHeight="true"/>
    <row r="16" ht="14.3" customHeight="true" spans="7:7">
      <c r="G16" s="1"/>
    </row>
  </sheetData>
  <mergeCells count="27">
    <mergeCell ref="W1:Y1"/>
    <mergeCell ref="A2:Y2"/>
    <mergeCell ref="A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true"/>
  <pageMargins left="0.0784722222222222" right="0.0784722222222222" top="0.0784722222222222" bottom="0.0784722222222222" header="0" footer="0"/>
  <pageSetup paperSize="9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4"/>
  <sheetViews>
    <sheetView workbookViewId="0">
      <pane ySplit="6" topLeftCell="A11" activePane="bottomLeft" state="frozen"/>
      <selection/>
      <selection pane="bottomLeft" activeCell="G15" sqref="G15"/>
    </sheetView>
  </sheetViews>
  <sheetFormatPr defaultColWidth="10" defaultRowHeight="13.5" outlineLevelCol="7"/>
  <cols>
    <col min="1" max="1" width="16.0083333333333" customWidth="true"/>
    <col min="2" max="2" width="25.775" customWidth="true"/>
    <col min="3" max="3" width="12.35" customWidth="true"/>
    <col min="4" max="4" width="11.4" customWidth="true"/>
    <col min="5" max="5" width="13.975" customWidth="true"/>
    <col min="6" max="6" width="14.7833333333333" customWidth="true"/>
    <col min="7" max="8" width="17.5" customWidth="true"/>
  </cols>
  <sheetData>
    <row r="1" ht="14.3" customHeight="true" spans="1:8">
      <c r="A1" s="82"/>
      <c r="H1" s="37" t="s">
        <v>169</v>
      </c>
    </row>
    <row r="2" ht="27.85" customHeight="true" spans="1:8">
      <c r="A2" s="32" t="s">
        <v>9</v>
      </c>
      <c r="B2" s="32"/>
      <c r="C2" s="32"/>
      <c r="D2" s="32"/>
      <c r="E2" s="32"/>
      <c r="F2" s="32"/>
      <c r="G2" s="32"/>
      <c r="H2" s="32"/>
    </row>
    <row r="3" ht="21.85" customHeight="true" spans="1:8">
      <c r="A3" s="83" t="s">
        <v>31</v>
      </c>
      <c r="B3" s="83"/>
      <c r="C3" s="83"/>
      <c r="D3" s="83"/>
      <c r="E3" s="83"/>
      <c r="F3" s="83"/>
      <c r="G3" s="83"/>
      <c r="H3" s="14" t="s">
        <v>32</v>
      </c>
    </row>
    <row r="4" ht="24.1" customHeight="true" spans="1:8">
      <c r="A4" s="33" t="s">
        <v>170</v>
      </c>
      <c r="B4" s="33" t="s">
        <v>171</v>
      </c>
      <c r="C4" s="33" t="s">
        <v>137</v>
      </c>
      <c r="D4" s="33" t="s">
        <v>172</v>
      </c>
      <c r="E4" s="33" t="s">
        <v>173</v>
      </c>
      <c r="F4" s="33" t="s">
        <v>174</v>
      </c>
      <c r="G4" s="33" t="s">
        <v>175</v>
      </c>
      <c r="H4" s="33" t="s">
        <v>176</v>
      </c>
    </row>
    <row r="5" ht="22.6" customHeight="true" spans="1:8">
      <c r="A5" s="33"/>
      <c r="B5" s="33"/>
      <c r="C5" s="33"/>
      <c r="D5" s="33"/>
      <c r="E5" s="33"/>
      <c r="F5" s="33"/>
      <c r="G5" s="33"/>
      <c r="H5" s="33"/>
    </row>
    <row r="6" ht="19.9" customHeight="true" spans="1:8">
      <c r="A6" s="84" t="s">
        <v>137</v>
      </c>
      <c r="B6" s="84"/>
      <c r="C6" s="85">
        <v>11998.933085</v>
      </c>
      <c r="D6" s="85">
        <f>D8+D27+D39+D53+D67+D81</f>
        <v>9909.04</v>
      </c>
      <c r="E6" s="85">
        <f>E7</f>
        <v>2089.89</v>
      </c>
      <c r="F6" s="85"/>
      <c r="G6" s="84"/>
      <c r="H6" s="84"/>
    </row>
    <row r="7" ht="19.9" customHeight="true" spans="1:8">
      <c r="A7" s="86" t="s">
        <v>155</v>
      </c>
      <c r="B7" s="86" t="s">
        <v>156</v>
      </c>
      <c r="C7" s="87">
        <f>D7+E7</f>
        <v>11998.93</v>
      </c>
      <c r="D7" s="85">
        <f>D8+D27+D39+D53+D67+D81</f>
        <v>9909.04</v>
      </c>
      <c r="E7" s="85">
        <f>E8+E27+E39+E53+E67+E81</f>
        <v>2089.89</v>
      </c>
      <c r="F7" s="85"/>
      <c r="G7" s="88"/>
      <c r="H7" s="88"/>
    </row>
    <row r="8" ht="19.9" customHeight="true" spans="1:8">
      <c r="A8" s="86" t="s">
        <v>157</v>
      </c>
      <c r="B8" s="86" t="s">
        <v>177</v>
      </c>
      <c r="C8" s="87">
        <f>D8+E8</f>
        <v>8973.87</v>
      </c>
      <c r="D8" s="85">
        <f>D9+D16+D24</f>
        <v>7622.05</v>
      </c>
      <c r="E8" s="85">
        <f>E9+E16+E24</f>
        <v>1351.82</v>
      </c>
      <c r="F8" s="85"/>
      <c r="G8" s="88"/>
      <c r="H8" s="88"/>
    </row>
    <row r="9" ht="18.05" customHeight="true" spans="1:8">
      <c r="A9" s="86" t="s">
        <v>178</v>
      </c>
      <c r="B9" s="88" t="s">
        <v>179</v>
      </c>
      <c r="C9" s="87">
        <f>D9+E9</f>
        <v>2129.87</v>
      </c>
      <c r="D9" s="85">
        <f>D10+D14</f>
        <v>2129.87</v>
      </c>
      <c r="E9" s="85"/>
      <c r="F9" s="85"/>
      <c r="G9" s="88"/>
      <c r="H9" s="88"/>
    </row>
    <row r="10" ht="17.3" customHeight="true" spans="1:8">
      <c r="A10" s="89" t="s">
        <v>180</v>
      </c>
      <c r="B10" s="90" t="s">
        <v>181</v>
      </c>
      <c r="C10" s="87">
        <f t="shared" ref="C10:C41" si="0">D10+E10</f>
        <v>1823.08</v>
      </c>
      <c r="D10" s="85">
        <f>SUM(D11:D13)</f>
        <v>1823.08</v>
      </c>
      <c r="E10" s="85"/>
      <c r="F10" s="85"/>
      <c r="G10" s="90"/>
      <c r="H10" s="90"/>
    </row>
    <row r="11" ht="17.3" customHeight="true" spans="1:8">
      <c r="A11" s="89" t="s">
        <v>182</v>
      </c>
      <c r="B11" s="90" t="s">
        <v>183</v>
      </c>
      <c r="C11" s="91">
        <f t="shared" si="0"/>
        <v>1253.05</v>
      </c>
      <c r="D11" s="91">
        <v>1253.05</v>
      </c>
      <c r="E11" s="91"/>
      <c r="F11" s="91"/>
      <c r="G11" s="90"/>
      <c r="H11" s="90"/>
    </row>
    <row r="12" ht="19.55" customHeight="true" spans="1:8">
      <c r="A12" s="89" t="s">
        <v>184</v>
      </c>
      <c r="B12" s="90" t="s">
        <v>185</v>
      </c>
      <c r="C12" s="91">
        <f t="shared" si="0"/>
        <v>568.37</v>
      </c>
      <c r="D12" s="91">
        <v>568.37</v>
      </c>
      <c r="E12" s="91"/>
      <c r="F12" s="91"/>
      <c r="G12" s="90"/>
      <c r="H12" s="90"/>
    </row>
    <row r="13" ht="17.3" customHeight="true" spans="1:8">
      <c r="A13" s="89" t="s">
        <v>186</v>
      </c>
      <c r="B13" s="90" t="s">
        <v>187</v>
      </c>
      <c r="C13" s="91">
        <f t="shared" si="0"/>
        <v>1.66</v>
      </c>
      <c r="D13" s="91">
        <v>1.66</v>
      </c>
      <c r="E13" s="91"/>
      <c r="F13" s="91"/>
      <c r="G13" s="90"/>
      <c r="H13" s="90"/>
    </row>
    <row r="14" ht="17.3" customHeight="true" spans="1:8">
      <c r="A14" s="89" t="s">
        <v>188</v>
      </c>
      <c r="B14" s="90" t="s">
        <v>189</v>
      </c>
      <c r="C14" s="87">
        <f t="shared" si="0"/>
        <v>306.79</v>
      </c>
      <c r="D14" s="85">
        <f>D15</f>
        <v>306.79</v>
      </c>
      <c r="E14" s="85"/>
      <c r="F14" s="85"/>
      <c r="G14" s="90"/>
      <c r="H14" s="90"/>
    </row>
    <row r="15" ht="17.3" customHeight="true" spans="1:8">
      <c r="A15" s="89" t="s">
        <v>190</v>
      </c>
      <c r="B15" s="90" t="s">
        <v>191</v>
      </c>
      <c r="C15" s="91">
        <f t="shared" si="0"/>
        <v>306.79</v>
      </c>
      <c r="D15" s="91">
        <v>306.79</v>
      </c>
      <c r="E15" s="91"/>
      <c r="F15" s="91"/>
      <c r="G15" s="90"/>
      <c r="H15" s="90"/>
    </row>
    <row r="16" ht="18.05" customHeight="true" spans="1:8">
      <c r="A16" s="86" t="s">
        <v>192</v>
      </c>
      <c r="B16" s="88" t="s">
        <v>193</v>
      </c>
      <c r="C16" s="87">
        <f t="shared" si="0"/>
        <v>6404.28</v>
      </c>
      <c r="D16" s="85">
        <f>D17</f>
        <v>5052.46</v>
      </c>
      <c r="E16" s="85">
        <f>E17</f>
        <v>1351.82</v>
      </c>
      <c r="F16" s="85"/>
      <c r="G16" s="88"/>
      <c r="H16" s="88"/>
    </row>
    <row r="17" ht="17.3" customHeight="true" spans="1:8">
      <c r="A17" s="89" t="s">
        <v>194</v>
      </c>
      <c r="B17" s="90" t="s">
        <v>195</v>
      </c>
      <c r="C17" s="87">
        <f t="shared" si="0"/>
        <v>6404.28</v>
      </c>
      <c r="D17" s="85">
        <f>SUM(D18:D23)</f>
        <v>5052.46</v>
      </c>
      <c r="E17" s="85">
        <f>SUM(E18:E23)</f>
        <v>1351.82</v>
      </c>
      <c r="F17" s="85"/>
      <c r="G17" s="90"/>
      <c r="H17" s="90"/>
    </row>
    <row r="18" ht="17.3" customHeight="true" spans="1:8">
      <c r="A18" s="89" t="s">
        <v>196</v>
      </c>
      <c r="B18" s="90" t="s">
        <v>197</v>
      </c>
      <c r="C18" s="91">
        <f t="shared" si="0"/>
        <v>5052.46</v>
      </c>
      <c r="D18" s="91">
        <f>5052.46</f>
        <v>5052.46</v>
      </c>
      <c r="E18" s="91"/>
      <c r="F18" s="91"/>
      <c r="G18" s="90"/>
      <c r="H18" s="90"/>
    </row>
    <row r="19" ht="17.3" customHeight="true" spans="1:8">
      <c r="A19" s="89" t="s">
        <v>198</v>
      </c>
      <c r="B19" s="90" t="s">
        <v>199</v>
      </c>
      <c r="C19" s="91">
        <f t="shared" si="0"/>
        <v>247.82</v>
      </c>
      <c r="D19" s="91"/>
      <c r="E19" s="91">
        <v>247.82</v>
      </c>
      <c r="F19" s="91"/>
      <c r="G19" s="90"/>
      <c r="H19" s="90"/>
    </row>
    <row r="20" ht="17.3" customHeight="true" spans="1:8">
      <c r="A20" s="89" t="s">
        <v>200</v>
      </c>
      <c r="B20" s="90" t="s">
        <v>201</v>
      </c>
      <c r="C20" s="91">
        <f t="shared" si="0"/>
        <v>184</v>
      </c>
      <c r="D20" s="91"/>
      <c r="E20" s="91">
        <v>184</v>
      </c>
      <c r="F20" s="91"/>
      <c r="G20" s="90"/>
      <c r="H20" s="90"/>
    </row>
    <row r="21" ht="17.3" customHeight="true" spans="1:8">
      <c r="A21" s="89" t="s">
        <v>202</v>
      </c>
      <c r="B21" s="90" t="s">
        <v>203</v>
      </c>
      <c r="C21" s="91">
        <f t="shared" si="0"/>
        <v>550</v>
      </c>
      <c r="D21" s="91"/>
      <c r="E21" s="91">
        <v>550</v>
      </c>
      <c r="F21" s="91"/>
      <c r="G21" s="90"/>
      <c r="H21" s="90"/>
    </row>
    <row r="22" ht="17.3" customHeight="true" spans="1:8">
      <c r="A22" s="89" t="s">
        <v>204</v>
      </c>
      <c r="B22" s="90" t="s">
        <v>205</v>
      </c>
      <c r="C22" s="91">
        <f t="shared" si="0"/>
        <v>190</v>
      </c>
      <c r="D22" s="91"/>
      <c r="E22" s="91">
        <v>190</v>
      </c>
      <c r="F22" s="91"/>
      <c r="G22" s="90"/>
      <c r="H22" s="90"/>
    </row>
    <row r="23" ht="17.3" customHeight="true" spans="1:8">
      <c r="A23" s="89" t="s">
        <v>206</v>
      </c>
      <c r="B23" s="90" t="s">
        <v>207</v>
      </c>
      <c r="C23" s="91">
        <f t="shared" si="0"/>
        <v>180</v>
      </c>
      <c r="D23" s="91"/>
      <c r="E23" s="91">
        <v>180</v>
      </c>
      <c r="F23" s="91"/>
      <c r="G23" s="90"/>
      <c r="H23" s="90"/>
    </row>
    <row r="24" ht="18.05" customHeight="true" spans="1:8">
      <c r="A24" s="86" t="s">
        <v>208</v>
      </c>
      <c r="B24" s="88" t="s">
        <v>209</v>
      </c>
      <c r="C24" s="87">
        <f t="shared" si="0"/>
        <v>439.72</v>
      </c>
      <c r="D24" s="85">
        <f>D25</f>
        <v>439.72</v>
      </c>
      <c r="E24" s="85"/>
      <c r="F24" s="85"/>
      <c r="G24" s="88"/>
      <c r="H24" s="88"/>
    </row>
    <row r="25" ht="17.3" customHeight="true" spans="1:8">
      <c r="A25" s="89" t="s">
        <v>210</v>
      </c>
      <c r="B25" s="90" t="s">
        <v>211</v>
      </c>
      <c r="C25" s="87">
        <f t="shared" si="0"/>
        <v>439.72</v>
      </c>
      <c r="D25" s="85">
        <f>D26</f>
        <v>439.72</v>
      </c>
      <c r="E25" s="85"/>
      <c r="F25" s="85"/>
      <c r="G25" s="90"/>
      <c r="H25" s="90"/>
    </row>
    <row r="26" ht="17.3" customHeight="true" spans="1:8">
      <c r="A26" s="89" t="s">
        <v>212</v>
      </c>
      <c r="B26" s="90" t="s">
        <v>213</v>
      </c>
      <c r="C26" s="91">
        <f t="shared" si="0"/>
        <v>439.72</v>
      </c>
      <c r="D26" s="92">
        <f>439.73-0.01</f>
        <v>439.72</v>
      </c>
      <c r="E26" s="91"/>
      <c r="F26" s="91"/>
      <c r="G26" s="90"/>
      <c r="H26" s="90"/>
    </row>
    <row r="27" ht="19.9" customHeight="true" spans="1:8">
      <c r="A27" s="86" t="s">
        <v>159</v>
      </c>
      <c r="B27" s="86" t="s">
        <v>214</v>
      </c>
      <c r="C27" s="87">
        <f t="shared" si="0"/>
        <v>123.92</v>
      </c>
      <c r="D27" s="85">
        <f>D28+D31+D36</f>
        <v>120.92</v>
      </c>
      <c r="E27" s="85">
        <v>3</v>
      </c>
      <c r="F27" s="85"/>
      <c r="G27" s="88"/>
      <c r="H27" s="88"/>
    </row>
    <row r="28" ht="18.05" customHeight="true" spans="1:8">
      <c r="A28" s="86" t="s">
        <v>192</v>
      </c>
      <c r="B28" s="88" t="s">
        <v>193</v>
      </c>
      <c r="C28" s="87">
        <f t="shared" si="0"/>
        <v>98.11</v>
      </c>
      <c r="D28" s="85">
        <f>D29</f>
        <v>95.11</v>
      </c>
      <c r="E28" s="85">
        <v>3</v>
      </c>
      <c r="F28" s="85"/>
      <c r="G28" s="88"/>
      <c r="H28" s="88"/>
    </row>
    <row r="29" ht="17.3" customHeight="true" spans="1:8">
      <c r="A29" s="89" t="s">
        <v>194</v>
      </c>
      <c r="B29" s="90" t="s">
        <v>195</v>
      </c>
      <c r="C29" s="87">
        <f t="shared" si="0"/>
        <v>98.11</v>
      </c>
      <c r="D29" s="85">
        <f>D30</f>
        <v>95.11</v>
      </c>
      <c r="E29" s="85">
        <v>3</v>
      </c>
      <c r="F29" s="85"/>
      <c r="G29" s="90"/>
      <c r="H29" s="90"/>
    </row>
    <row r="30" ht="17.3" customHeight="true" spans="1:8">
      <c r="A30" s="89" t="s">
        <v>204</v>
      </c>
      <c r="B30" s="90" t="s">
        <v>205</v>
      </c>
      <c r="C30" s="91">
        <f t="shared" si="0"/>
        <v>98.11</v>
      </c>
      <c r="D30" s="91">
        <v>95.11</v>
      </c>
      <c r="E30" s="91">
        <v>3</v>
      </c>
      <c r="F30" s="91"/>
      <c r="G30" s="90"/>
      <c r="H30" s="90"/>
    </row>
    <row r="31" ht="18.05" customHeight="true" spans="1:8">
      <c r="A31" s="86" t="s">
        <v>178</v>
      </c>
      <c r="B31" s="88" t="s">
        <v>179</v>
      </c>
      <c r="C31" s="87">
        <f t="shared" si="0"/>
        <v>17.14</v>
      </c>
      <c r="D31" s="85">
        <f>D32+D34</f>
        <v>17.14</v>
      </c>
      <c r="E31" s="85"/>
      <c r="F31" s="85"/>
      <c r="G31" s="88"/>
      <c r="H31" s="88"/>
    </row>
    <row r="32" ht="17.3" customHeight="true" spans="1:8">
      <c r="A32" s="89" t="s">
        <v>180</v>
      </c>
      <c r="B32" s="90" t="s">
        <v>181</v>
      </c>
      <c r="C32" s="91">
        <f t="shared" si="0"/>
        <v>11.13</v>
      </c>
      <c r="D32" s="85">
        <f>D33</f>
        <v>11.13</v>
      </c>
      <c r="E32" s="85"/>
      <c r="F32" s="85"/>
      <c r="G32" s="90"/>
      <c r="H32" s="90"/>
    </row>
    <row r="33" ht="19.55" customHeight="true" spans="1:8">
      <c r="A33" s="89" t="s">
        <v>184</v>
      </c>
      <c r="B33" s="90" t="s">
        <v>185</v>
      </c>
      <c r="C33" s="91">
        <f t="shared" si="0"/>
        <v>11.13</v>
      </c>
      <c r="D33" s="91">
        <v>11.13</v>
      </c>
      <c r="E33" s="91"/>
      <c r="F33" s="91"/>
      <c r="G33" s="90"/>
      <c r="H33" s="90"/>
    </row>
    <row r="34" ht="17.3" customHeight="true" spans="1:8">
      <c r="A34" s="89" t="s">
        <v>188</v>
      </c>
      <c r="B34" s="90" t="s">
        <v>189</v>
      </c>
      <c r="C34" s="91">
        <f t="shared" si="0"/>
        <v>6.01</v>
      </c>
      <c r="D34" s="85">
        <f>D35</f>
        <v>6.01</v>
      </c>
      <c r="E34" s="85"/>
      <c r="F34" s="85"/>
      <c r="G34" s="90"/>
      <c r="H34" s="90"/>
    </row>
    <row r="35" ht="17.3" customHeight="true" spans="1:8">
      <c r="A35" s="89" t="s">
        <v>190</v>
      </c>
      <c r="B35" s="90" t="s">
        <v>191</v>
      </c>
      <c r="C35" s="91">
        <f t="shared" si="0"/>
        <v>6.01</v>
      </c>
      <c r="D35" s="91">
        <v>6.01</v>
      </c>
      <c r="E35" s="91"/>
      <c r="F35" s="91"/>
      <c r="G35" s="90"/>
      <c r="H35" s="90"/>
    </row>
    <row r="36" ht="18.05" customHeight="true" spans="1:8">
      <c r="A36" s="86" t="s">
        <v>208</v>
      </c>
      <c r="B36" s="88" t="s">
        <v>209</v>
      </c>
      <c r="C36" s="87">
        <f t="shared" si="0"/>
        <v>8.67</v>
      </c>
      <c r="D36" s="85">
        <f>D37</f>
        <v>8.67</v>
      </c>
      <c r="E36" s="85"/>
      <c r="F36" s="85"/>
      <c r="G36" s="88"/>
      <c r="H36" s="88"/>
    </row>
    <row r="37" ht="17.3" customHeight="true" spans="1:8">
      <c r="A37" s="89" t="s">
        <v>210</v>
      </c>
      <c r="B37" s="90" t="s">
        <v>211</v>
      </c>
      <c r="C37" s="91">
        <f t="shared" si="0"/>
        <v>8.67</v>
      </c>
      <c r="D37" s="85">
        <f>D38</f>
        <v>8.67</v>
      </c>
      <c r="E37" s="85"/>
      <c r="F37" s="85"/>
      <c r="G37" s="90"/>
      <c r="H37" s="90"/>
    </row>
    <row r="38" ht="17.3" customHeight="true" spans="1:8">
      <c r="A38" s="89" t="s">
        <v>212</v>
      </c>
      <c r="B38" s="90" t="s">
        <v>213</v>
      </c>
      <c r="C38" s="91">
        <f t="shared" si="0"/>
        <v>8.67</v>
      </c>
      <c r="D38" s="91">
        <v>8.67</v>
      </c>
      <c r="E38" s="91"/>
      <c r="F38" s="91"/>
      <c r="G38" s="90"/>
      <c r="H38" s="90"/>
    </row>
    <row r="39" ht="19.9" customHeight="true" spans="1:8">
      <c r="A39" s="86" t="s">
        <v>161</v>
      </c>
      <c r="B39" s="86" t="s">
        <v>215</v>
      </c>
      <c r="C39" s="87">
        <f t="shared" si="0"/>
        <v>612.58</v>
      </c>
      <c r="D39" s="85">
        <f>D40+D46+D50</f>
        <v>442.58</v>
      </c>
      <c r="E39" s="85">
        <f>E40+E46+E50</f>
        <v>170</v>
      </c>
      <c r="F39" s="85"/>
      <c r="G39" s="88"/>
      <c r="H39" s="88"/>
    </row>
    <row r="40" ht="18.05" customHeight="true" spans="1:8">
      <c r="A40" s="86" t="s">
        <v>178</v>
      </c>
      <c r="B40" s="88" t="s">
        <v>179</v>
      </c>
      <c r="C40" s="87">
        <f t="shared" si="0"/>
        <v>91.78</v>
      </c>
      <c r="D40" s="85">
        <f>D41+D44</f>
        <v>91.78</v>
      </c>
      <c r="E40" s="85"/>
      <c r="F40" s="85"/>
      <c r="G40" s="88"/>
      <c r="H40" s="88"/>
    </row>
    <row r="41" ht="17.3" customHeight="true" spans="1:8">
      <c r="A41" s="89" t="s">
        <v>180</v>
      </c>
      <c r="B41" s="90" t="s">
        <v>181</v>
      </c>
      <c r="C41" s="91">
        <f t="shared" si="0"/>
        <v>70.19</v>
      </c>
      <c r="D41" s="85">
        <f>D42+D43</f>
        <v>70.19</v>
      </c>
      <c r="E41" s="85"/>
      <c r="F41" s="85"/>
      <c r="G41" s="90"/>
      <c r="H41" s="90"/>
    </row>
    <row r="42" ht="17.3" customHeight="true" spans="1:8">
      <c r="A42" s="89" t="s">
        <v>216</v>
      </c>
      <c r="B42" s="90" t="s">
        <v>217</v>
      </c>
      <c r="C42" s="91">
        <f t="shared" ref="C42:C73" si="1">D42+E42</f>
        <v>30.18</v>
      </c>
      <c r="D42" s="92">
        <f>30.18</f>
        <v>30.18</v>
      </c>
      <c r="E42" s="91"/>
      <c r="F42" s="91"/>
      <c r="G42" s="90"/>
      <c r="H42" s="90"/>
    </row>
    <row r="43" ht="19.55" customHeight="true" spans="1:8">
      <c r="A43" s="89" t="s">
        <v>184</v>
      </c>
      <c r="B43" s="90" t="s">
        <v>185</v>
      </c>
      <c r="C43" s="91">
        <f t="shared" si="1"/>
        <v>40.01</v>
      </c>
      <c r="D43" s="92">
        <f>40.01</f>
        <v>40.01</v>
      </c>
      <c r="E43" s="91"/>
      <c r="F43" s="91"/>
      <c r="G43" s="90"/>
      <c r="H43" s="90"/>
    </row>
    <row r="44" ht="17.3" customHeight="true" spans="1:8">
      <c r="A44" s="89" t="s">
        <v>188</v>
      </c>
      <c r="B44" s="90" t="s">
        <v>189</v>
      </c>
      <c r="C44" s="87">
        <f t="shared" si="1"/>
        <v>21.59</v>
      </c>
      <c r="D44" s="85">
        <f>D45</f>
        <v>21.59</v>
      </c>
      <c r="E44" s="85"/>
      <c r="F44" s="85"/>
      <c r="G44" s="90"/>
      <c r="H44" s="90"/>
    </row>
    <row r="45" ht="17.3" customHeight="true" spans="1:8">
      <c r="A45" s="89" t="s">
        <v>190</v>
      </c>
      <c r="B45" s="90" t="s">
        <v>191</v>
      </c>
      <c r="C45" s="91">
        <f t="shared" si="1"/>
        <v>21.59</v>
      </c>
      <c r="D45" s="92">
        <f>21.6-0.01</f>
        <v>21.59</v>
      </c>
      <c r="E45" s="91"/>
      <c r="F45" s="91"/>
      <c r="G45" s="90"/>
      <c r="H45" s="90"/>
    </row>
    <row r="46" ht="18.05" customHeight="true" spans="1:8">
      <c r="A46" s="86" t="s">
        <v>192</v>
      </c>
      <c r="B46" s="88" t="s">
        <v>193</v>
      </c>
      <c r="C46" s="87">
        <f t="shared" si="1"/>
        <v>489.92</v>
      </c>
      <c r="D46" s="85">
        <f>D47</f>
        <v>319.92</v>
      </c>
      <c r="E46" s="85">
        <v>170</v>
      </c>
      <c r="F46" s="85"/>
      <c r="G46" s="88"/>
      <c r="H46" s="88"/>
    </row>
    <row r="47" ht="17.3" customHeight="true" spans="1:8">
      <c r="A47" s="89" t="s">
        <v>194</v>
      </c>
      <c r="B47" s="90" t="s">
        <v>195</v>
      </c>
      <c r="C47" s="87">
        <f t="shared" si="1"/>
        <v>489.92</v>
      </c>
      <c r="D47" s="85">
        <f>D48+D49</f>
        <v>319.92</v>
      </c>
      <c r="E47" s="85">
        <v>170</v>
      </c>
      <c r="F47" s="85"/>
      <c r="G47" s="90"/>
      <c r="H47" s="90"/>
    </row>
    <row r="48" ht="17.3" customHeight="true" spans="1:8">
      <c r="A48" s="89" t="s">
        <v>202</v>
      </c>
      <c r="B48" s="90" t="s">
        <v>203</v>
      </c>
      <c r="C48" s="91">
        <f t="shared" si="1"/>
        <v>170</v>
      </c>
      <c r="D48" s="91"/>
      <c r="E48" s="91">
        <v>170</v>
      </c>
      <c r="F48" s="91"/>
      <c r="G48" s="90"/>
      <c r="H48" s="90"/>
    </row>
    <row r="49" ht="17.3" customHeight="true" spans="1:8">
      <c r="A49" s="89" t="s">
        <v>204</v>
      </c>
      <c r="B49" s="90" t="s">
        <v>205</v>
      </c>
      <c r="C49" s="91">
        <f t="shared" si="1"/>
        <v>319.92</v>
      </c>
      <c r="D49" s="91">
        <v>319.92</v>
      </c>
      <c r="E49" s="91"/>
      <c r="F49" s="91"/>
      <c r="G49" s="90"/>
      <c r="H49" s="90"/>
    </row>
    <row r="50" ht="18.05" customHeight="true" spans="1:8">
      <c r="A50" s="86" t="s">
        <v>208</v>
      </c>
      <c r="B50" s="88" t="s">
        <v>209</v>
      </c>
      <c r="C50" s="87">
        <f t="shared" si="1"/>
        <v>30.88</v>
      </c>
      <c r="D50" s="85">
        <f>D51</f>
        <v>30.88</v>
      </c>
      <c r="E50" s="85"/>
      <c r="F50" s="85"/>
      <c r="G50" s="88"/>
      <c r="H50" s="88"/>
    </row>
    <row r="51" ht="17.3" customHeight="true" spans="1:8">
      <c r="A51" s="89" t="s">
        <v>210</v>
      </c>
      <c r="B51" s="90" t="s">
        <v>211</v>
      </c>
      <c r="C51" s="91">
        <f t="shared" si="1"/>
        <v>30.88</v>
      </c>
      <c r="D51" s="85">
        <f>D52</f>
        <v>30.88</v>
      </c>
      <c r="E51" s="85"/>
      <c r="F51" s="85"/>
      <c r="G51" s="90"/>
      <c r="H51" s="90"/>
    </row>
    <row r="52" ht="17.3" customHeight="true" spans="1:8">
      <c r="A52" s="89" t="s">
        <v>212</v>
      </c>
      <c r="B52" s="90" t="s">
        <v>213</v>
      </c>
      <c r="C52" s="91">
        <f t="shared" si="1"/>
        <v>30.88</v>
      </c>
      <c r="D52" s="91">
        <v>30.88</v>
      </c>
      <c r="E52" s="91"/>
      <c r="F52" s="91"/>
      <c r="G52" s="90"/>
      <c r="H52" s="90"/>
    </row>
    <row r="53" ht="19.9" customHeight="true" spans="1:8">
      <c r="A53" s="86" t="s">
        <v>163</v>
      </c>
      <c r="B53" s="86" t="s">
        <v>218</v>
      </c>
      <c r="C53" s="87">
        <f t="shared" si="1"/>
        <v>862.39</v>
      </c>
      <c r="D53" s="85">
        <f>D54+D60+D64</f>
        <v>717.19</v>
      </c>
      <c r="E53" s="85">
        <f>E54+E60+E64</f>
        <v>145.2</v>
      </c>
      <c r="F53" s="85"/>
      <c r="G53" s="88"/>
      <c r="H53" s="88"/>
    </row>
    <row r="54" ht="18.05" customHeight="true" spans="1:8">
      <c r="A54" s="86" t="s">
        <v>178</v>
      </c>
      <c r="B54" s="88" t="s">
        <v>179</v>
      </c>
      <c r="C54" s="87">
        <f t="shared" si="1"/>
        <v>211.81</v>
      </c>
      <c r="D54" s="85">
        <f>D55+D58</f>
        <v>211.81</v>
      </c>
      <c r="E54" s="85"/>
      <c r="F54" s="85"/>
      <c r="G54" s="88"/>
      <c r="H54" s="88"/>
    </row>
    <row r="55" ht="17.3" customHeight="true" spans="1:8">
      <c r="A55" s="89" t="s">
        <v>180</v>
      </c>
      <c r="B55" s="90" t="s">
        <v>181</v>
      </c>
      <c r="C55" s="91">
        <f t="shared" si="1"/>
        <v>179.79</v>
      </c>
      <c r="D55" s="85">
        <f>D56+D57</f>
        <v>179.79</v>
      </c>
      <c r="E55" s="85"/>
      <c r="F55" s="85"/>
      <c r="G55" s="90"/>
      <c r="H55" s="90"/>
    </row>
    <row r="56" ht="17.3" customHeight="true" spans="1:8">
      <c r="A56" s="89" t="s">
        <v>216</v>
      </c>
      <c r="B56" s="90" t="s">
        <v>217</v>
      </c>
      <c r="C56" s="91">
        <f t="shared" si="1"/>
        <v>123.25</v>
      </c>
      <c r="D56" s="91">
        <v>123.25</v>
      </c>
      <c r="E56" s="91"/>
      <c r="F56" s="91"/>
      <c r="G56" s="90"/>
      <c r="H56" s="90"/>
    </row>
    <row r="57" ht="19.55" customHeight="true" spans="1:8">
      <c r="A57" s="89" t="s">
        <v>184</v>
      </c>
      <c r="B57" s="90" t="s">
        <v>185</v>
      </c>
      <c r="C57" s="91">
        <f t="shared" si="1"/>
        <v>56.54</v>
      </c>
      <c r="D57" s="91">
        <f>56.54</f>
        <v>56.54</v>
      </c>
      <c r="E57" s="91"/>
      <c r="F57" s="91"/>
      <c r="G57" s="90"/>
      <c r="H57" s="90"/>
    </row>
    <row r="58" ht="17.3" customHeight="true" spans="1:8">
      <c r="A58" s="89" t="s">
        <v>188</v>
      </c>
      <c r="B58" s="90" t="s">
        <v>189</v>
      </c>
      <c r="C58" s="91">
        <f t="shared" si="1"/>
        <v>32.02</v>
      </c>
      <c r="D58" s="85">
        <f>D59</f>
        <v>32.02</v>
      </c>
      <c r="E58" s="85"/>
      <c r="F58" s="85"/>
      <c r="G58" s="90"/>
      <c r="H58" s="90"/>
    </row>
    <row r="59" ht="17.3" customHeight="true" spans="1:8">
      <c r="A59" s="89" t="s">
        <v>190</v>
      </c>
      <c r="B59" s="90" t="s">
        <v>191</v>
      </c>
      <c r="C59" s="91">
        <f t="shared" si="1"/>
        <v>32.02</v>
      </c>
      <c r="D59" s="92">
        <f>32.03-0.01</f>
        <v>32.02</v>
      </c>
      <c r="E59" s="91"/>
      <c r="F59" s="91"/>
      <c r="G59" s="90"/>
      <c r="H59" s="90"/>
    </row>
    <row r="60" ht="18.05" customHeight="true" spans="1:8">
      <c r="A60" s="86" t="s">
        <v>192</v>
      </c>
      <c r="B60" s="88" t="s">
        <v>193</v>
      </c>
      <c r="C60" s="87">
        <f t="shared" si="1"/>
        <v>606.81</v>
      </c>
      <c r="D60" s="85">
        <f>D61</f>
        <v>461.61</v>
      </c>
      <c r="E60" s="85">
        <v>145.2</v>
      </c>
      <c r="F60" s="85"/>
      <c r="G60" s="88"/>
      <c r="H60" s="88"/>
    </row>
    <row r="61" ht="17.3" customHeight="true" spans="1:8">
      <c r="A61" s="89" t="s">
        <v>194</v>
      </c>
      <c r="B61" s="90" t="s">
        <v>195</v>
      </c>
      <c r="C61" s="87">
        <f t="shared" si="1"/>
        <v>606.81</v>
      </c>
      <c r="D61" s="85">
        <f>D62+D63</f>
        <v>461.61</v>
      </c>
      <c r="E61" s="85">
        <v>145.2</v>
      </c>
      <c r="F61" s="85"/>
      <c r="G61" s="90"/>
      <c r="H61" s="90"/>
    </row>
    <row r="62" ht="17.3" customHeight="true" spans="1:8">
      <c r="A62" s="89" t="s">
        <v>202</v>
      </c>
      <c r="B62" s="90" t="s">
        <v>203</v>
      </c>
      <c r="C62" s="87">
        <f t="shared" si="1"/>
        <v>145.2</v>
      </c>
      <c r="D62" s="91"/>
      <c r="E62" s="91">
        <v>145.2</v>
      </c>
      <c r="F62" s="91"/>
      <c r="G62" s="90"/>
      <c r="H62" s="90"/>
    </row>
    <row r="63" ht="17.3" customHeight="true" spans="1:8">
      <c r="A63" s="89" t="s">
        <v>204</v>
      </c>
      <c r="B63" s="90" t="s">
        <v>205</v>
      </c>
      <c r="C63" s="87">
        <f t="shared" si="1"/>
        <v>461.61</v>
      </c>
      <c r="D63" s="91">
        <v>461.61</v>
      </c>
      <c r="E63" s="91"/>
      <c r="F63" s="91"/>
      <c r="G63" s="90"/>
      <c r="H63" s="90"/>
    </row>
    <row r="64" ht="18.05" customHeight="true" spans="1:8">
      <c r="A64" s="86" t="s">
        <v>208</v>
      </c>
      <c r="B64" s="88" t="s">
        <v>209</v>
      </c>
      <c r="C64" s="87">
        <f t="shared" si="1"/>
        <v>43.77</v>
      </c>
      <c r="D64" s="85">
        <f>D65</f>
        <v>43.77</v>
      </c>
      <c r="E64" s="85"/>
      <c r="F64" s="85"/>
      <c r="G64" s="88"/>
      <c r="H64" s="88"/>
    </row>
    <row r="65" ht="17.3" customHeight="true" spans="1:8">
      <c r="A65" s="89" t="s">
        <v>210</v>
      </c>
      <c r="B65" s="90" t="s">
        <v>211</v>
      </c>
      <c r="C65" s="87">
        <f t="shared" si="1"/>
        <v>43.77</v>
      </c>
      <c r="D65" s="85">
        <f>D66</f>
        <v>43.77</v>
      </c>
      <c r="E65" s="85"/>
      <c r="F65" s="85"/>
      <c r="G65" s="90"/>
      <c r="H65" s="90"/>
    </row>
    <row r="66" ht="17.3" customHeight="true" spans="1:8">
      <c r="A66" s="89" t="s">
        <v>212</v>
      </c>
      <c r="B66" s="90" t="s">
        <v>213</v>
      </c>
      <c r="C66" s="87">
        <f t="shared" si="1"/>
        <v>43.77</v>
      </c>
      <c r="D66" s="91">
        <v>43.77</v>
      </c>
      <c r="E66" s="91"/>
      <c r="F66" s="91"/>
      <c r="G66" s="90"/>
      <c r="H66" s="90"/>
    </row>
    <row r="67" ht="19.9" customHeight="true" spans="1:8">
      <c r="A67" s="86" t="s">
        <v>165</v>
      </c>
      <c r="B67" s="86" t="s">
        <v>219</v>
      </c>
      <c r="C67" s="87">
        <f t="shared" si="1"/>
        <v>748.76</v>
      </c>
      <c r="D67" s="85">
        <f>D68+D74+D78</f>
        <v>621.57</v>
      </c>
      <c r="E67" s="85">
        <f>E68+E74+E78</f>
        <v>127.19</v>
      </c>
      <c r="F67" s="85"/>
      <c r="G67" s="88"/>
      <c r="H67" s="88"/>
    </row>
    <row r="68" ht="18.05" customHeight="true" spans="1:8">
      <c r="A68" s="86" t="s">
        <v>178</v>
      </c>
      <c r="B68" s="88" t="s">
        <v>179</v>
      </c>
      <c r="C68" s="87">
        <f t="shared" si="1"/>
        <v>204.72</v>
      </c>
      <c r="D68" s="85">
        <f>D69+D72</f>
        <v>204.72</v>
      </c>
      <c r="E68" s="85"/>
      <c r="F68" s="85"/>
      <c r="G68" s="88"/>
      <c r="H68" s="88"/>
    </row>
    <row r="69" ht="17.3" customHeight="true" spans="1:8">
      <c r="A69" s="89" t="s">
        <v>180</v>
      </c>
      <c r="B69" s="90" t="s">
        <v>181</v>
      </c>
      <c r="C69" s="87">
        <f t="shared" si="1"/>
        <v>179.56</v>
      </c>
      <c r="D69" s="85">
        <f>D71+D70</f>
        <v>179.56</v>
      </c>
      <c r="E69" s="85"/>
      <c r="F69" s="85"/>
      <c r="G69" s="90"/>
      <c r="H69" s="90"/>
    </row>
    <row r="70" ht="17.3" customHeight="true" spans="1:8">
      <c r="A70" s="89" t="s">
        <v>216</v>
      </c>
      <c r="B70" s="90" t="s">
        <v>217</v>
      </c>
      <c r="C70" s="87">
        <f t="shared" si="1"/>
        <v>132.95</v>
      </c>
      <c r="D70" s="91">
        <v>132.95</v>
      </c>
      <c r="E70" s="91"/>
      <c r="F70" s="91"/>
      <c r="G70" s="90"/>
      <c r="H70" s="90"/>
    </row>
    <row r="71" ht="19.55" customHeight="true" spans="1:8">
      <c r="A71" s="89" t="s">
        <v>184</v>
      </c>
      <c r="B71" s="90" t="s">
        <v>185</v>
      </c>
      <c r="C71" s="87">
        <f t="shared" si="1"/>
        <v>46.61</v>
      </c>
      <c r="D71" s="91">
        <v>46.61</v>
      </c>
      <c r="E71" s="91"/>
      <c r="F71" s="91"/>
      <c r="G71" s="90"/>
      <c r="H71" s="90"/>
    </row>
    <row r="72" ht="17.3" customHeight="true" spans="1:8">
      <c r="A72" s="89" t="s">
        <v>188</v>
      </c>
      <c r="B72" s="90" t="s">
        <v>189</v>
      </c>
      <c r="C72" s="87">
        <f t="shared" si="1"/>
        <v>25.16</v>
      </c>
      <c r="D72" s="85">
        <f>D73</f>
        <v>25.16</v>
      </c>
      <c r="E72" s="85"/>
      <c r="F72" s="85"/>
      <c r="G72" s="90"/>
      <c r="H72" s="90"/>
    </row>
    <row r="73" ht="17.3" customHeight="true" spans="1:8">
      <c r="A73" s="89" t="s">
        <v>190</v>
      </c>
      <c r="B73" s="90" t="s">
        <v>191</v>
      </c>
      <c r="C73" s="87">
        <f t="shared" si="1"/>
        <v>25.16</v>
      </c>
      <c r="D73" s="91">
        <v>25.16</v>
      </c>
      <c r="E73" s="91"/>
      <c r="F73" s="91"/>
      <c r="G73" s="90"/>
      <c r="H73" s="90"/>
    </row>
    <row r="74" ht="18.05" customHeight="true" spans="1:8">
      <c r="A74" s="86" t="s">
        <v>192</v>
      </c>
      <c r="B74" s="88" t="s">
        <v>193</v>
      </c>
      <c r="C74" s="87">
        <f t="shared" ref="C74:C94" si="2">D74+E74</f>
        <v>508.3</v>
      </c>
      <c r="D74" s="85">
        <f>D75</f>
        <v>381.11</v>
      </c>
      <c r="E74" s="85">
        <v>127.19</v>
      </c>
      <c r="F74" s="85"/>
      <c r="G74" s="88"/>
      <c r="H74" s="88"/>
    </row>
    <row r="75" ht="17.3" customHeight="true" spans="1:8">
      <c r="A75" s="89" t="s">
        <v>194</v>
      </c>
      <c r="B75" s="90" t="s">
        <v>195</v>
      </c>
      <c r="C75" s="87">
        <f t="shared" si="2"/>
        <v>508.3</v>
      </c>
      <c r="D75" s="85">
        <f>D76</f>
        <v>381.11</v>
      </c>
      <c r="E75" s="85">
        <v>127.19</v>
      </c>
      <c r="F75" s="85"/>
      <c r="G75" s="90"/>
      <c r="H75" s="90"/>
    </row>
    <row r="76" ht="17.3" customHeight="true" spans="1:8">
      <c r="A76" s="89" t="s">
        <v>204</v>
      </c>
      <c r="B76" s="90" t="s">
        <v>205</v>
      </c>
      <c r="C76" s="87">
        <f t="shared" si="2"/>
        <v>381.11</v>
      </c>
      <c r="D76" s="92">
        <f>381.1+0.01</f>
        <v>381.11</v>
      </c>
      <c r="E76" s="91"/>
      <c r="F76" s="91"/>
      <c r="G76" s="90"/>
      <c r="H76" s="90"/>
    </row>
    <row r="77" ht="17.3" customHeight="true" spans="1:8">
      <c r="A77" s="89" t="s">
        <v>206</v>
      </c>
      <c r="B77" s="90" t="s">
        <v>207</v>
      </c>
      <c r="C77" s="87">
        <f t="shared" si="2"/>
        <v>127.19</v>
      </c>
      <c r="D77" s="91"/>
      <c r="E77" s="91">
        <v>127.19</v>
      </c>
      <c r="F77" s="91"/>
      <c r="G77" s="90"/>
      <c r="H77" s="90"/>
    </row>
    <row r="78" ht="18.05" customHeight="true" spans="1:8">
      <c r="A78" s="86" t="s">
        <v>208</v>
      </c>
      <c r="B78" s="88" t="s">
        <v>209</v>
      </c>
      <c r="C78" s="87">
        <f t="shared" si="2"/>
        <v>35.74</v>
      </c>
      <c r="D78" s="85">
        <f>D79</f>
        <v>35.74</v>
      </c>
      <c r="E78" s="85"/>
      <c r="F78" s="85"/>
      <c r="G78" s="88"/>
      <c r="H78" s="88"/>
    </row>
    <row r="79" ht="17.3" customHeight="true" spans="1:8">
      <c r="A79" s="89" t="s">
        <v>210</v>
      </c>
      <c r="B79" s="90" t="s">
        <v>211</v>
      </c>
      <c r="C79" s="87">
        <f t="shared" si="2"/>
        <v>35.74</v>
      </c>
      <c r="D79" s="85">
        <f>D80</f>
        <v>35.74</v>
      </c>
      <c r="E79" s="85"/>
      <c r="F79" s="85"/>
      <c r="G79" s="90"/>
      <c r="H79" s="90"/>
    </row>
    <row r="80" ht="17.3" customHeight="true" spans="1:8">
      <c r="A80" s="89" t="s">
        <v>212</v>
      </c>
      <c r="B80" s="90" t="s">
        <v>213</v>
      </c>
      <c r="C80" s="87">
        <f t="shared" si="2"/>
        <v>35.74</v>
      </c>
      <c r="D80" s="91">
        <v>35.74</v>
      </c>
      <c r="E80" s="91"/>
      <c r="F80" s="91"/>
      <c r="G80" s="90"/>
      <c r="H80" s="90"/>
    </row>
    <row r="81" ht="19.9" customHeight="true" spans="1:8">
      <c r="A81" s="86" t="s">
        <v>167</v>
      </c>
      <c r="B81" s="86" t="s">
        <v>220</v>
      </c>
      <c r="C81" s="87">
        <f t="shared" si="2"/>
        <v>677.41</v>
      </c>
      <c r="D81" s="85">
        <f>D82+D88+D92</f>
        <v>384.73</v>
      </c>
      <c r="E81" s="85">
        <f>E82+E88+E92</f>
        <v>292.68</v>
      </c>
      <c r="F81" s="85"/>
      <c r="G81" s="88"/>
      <c r="H81" s="88"/>
    </row>
    <row r="82" ht="18.05" customHeight="true" spans="1:8">
      <c r="A82" s="86" t="s">
        <v>178</v>
      </c>
      <c r="B82" s="88" t="s">
        <v>179</v>
      </c>
      <c r="C82" s="87">
        <f t="shared" si="2"/>
        <v>61.76</v>
      </c>
      <c r="D82" s="85">
        <f>D83+D86</f>
        <v>61.76</v>
      </c>
      <c r="E82" s="85"/>
      <c r="F82" s="85"/>
      <c r="G82" s="88"/>
      <c r="H82" s="88"/>
    </row>
    <row r="83" ht="17.3" customHeight="true" spans="1:8">
      <c r="A83" s="89" t="s">
        <v>180</v>
      </c>
      <c r="B83" s="90" t="s">
        <v>181</v>
      </c>
      <c r="C83" s="87">
        <f t="shared" si="2"/>
        <v>41.96</v>
      </c>
      <c r="D83" s="85">
        <f>D84+D85</f>
        <v>41.96</v>
      </c>
      <c r="E83" s="85"/>
      <c r="F83" s="85"/>
      <c r="G83" s="90"/>
      <c r="H83" s="90"/>
    </row>
    <row r="84" ht="17.3" customHeight="true" spans="1:8">
      <c r="A84" s="89" t="s">
        <v>216</v>
      </c>
      <c r="B84" s="90" t="s">
        <v>217</v>
      </c>
      <c r="C84" s="87">
        <f t="shared" si="2"/>
        <v>5.27</v>
      </c>
      <c r="D84" s="91">
        <v>5.27</v>
      </c>
      <c r="E84" s="91"/>
      <c r="F84" s="91"/>
      <c r="G84" s="90"/>
      <c r="H84" s="90"/>
    </row>
    <row r="85" ht="19.55" customHeight="true" spans="1:8">
      <c r="A85" s="89" t="s">
        <v>184</v>
      </c>
      <c r="B85" s="90" t="s">
        <v>185</v>
      </c>
      <c r="C85" s="87">
        <f t="shared" si="2"/>
        <v>36.69</v>
      </c>
      <c r="D85" s="91">
        <v>36.69</v>
      </c>
      <c r="E85" s="91"/>
      <c r="F85" s="91"/>
      <c r="G85" s="90"/>
      <c r="H85" s="90"/>
    </row>
    <row r="86" ht="17.3" customHeight="true" spans="1:8">
      <c r="A86" s="89" t="s">
        <v>188</v>
      </c>
      <c r="B86" s="90" t="s">
        <v>189</v>
      </c>
      <c r="C86" s="87">
        <f t="shared" si="2"/>
        <v>19.8</v>
      </c>
      <c r="D86" s="85">
        <f>D87</f>
        <v>19.8</v>
      </c>
      <c r="E86" s="85"/>
      <c r="F86" s="85"/>
      <c r="G86" s="90"/>
      <c r="H86" s="90"/>
    </row>
    <row r="87" ht="17.3" customHeight="true" spans="1:8">
      <c r="A87" s="89" t="s">
        <v>190</v>
      </c>
      <c r="B87" s="90" t="s">
        <v>191</v>
      </c>
      <c r="C87" s="87">
        <f t="shared" si="2"/>
        <v>19.8</v>
      </c>
      <c r="D87" s="91">
        <v>19.8</v>
      </c>
      <c r="E87" s="91"/>
      <c r="F87" s="91"/>
      <c r="G87" s="90"/>
      <c r="H87" s="90"/>
    </row>
    <row r="88" ht="18.05" customHeight="true" spans="1:8">
      <c r="A88" s="86" t="s">
        <v>192</v>
      </c>
      <c r="B88" s="88" t="s">
        <v>193</v>
      </c>
      <c r="C88" s="87">
        <f t="shared" si="2"/>
        <v>587.22</v>
      </c>
      <c r="D88" s="85">
        <f>D89</f>
        <v>294.54</v>
      </c>
      <c r="E88" s="85">
        <v>292.68</v>
      </c>
      <c r="F88" s="85"/>
      <c r="G88" s="88"/>
      <c r="H88" s="88"/>
    </row>
    <row r="89" ht="17.3" customHeight="true" spans="1:8">
      <c r="A89" s="89" t="s">
        <v>194</v>
      </c>
      <c r="B89" s="90" t="s">
        <v>195</v>
      </c>
      <c r="C89" s="87">
        <f t="shared" si="2"/>
        <v>587.22</v>
      </c>
      <c r="D89" s="85">
        <f>D90+D91</f>
        <v>294.54</v>
      </c>
      <c r="E89" s="85">
        <f>E90+E91</f>
        <v>292.68</v>
      </c>
      <c r="F89" s="85"/>
      <c r="G89" s="90"/>
      <c r="H89" s="90"/>
    </row>
    <row r="90" ht="17.3" customHeight="true" spans="1:8">
      <c r="A90" s="89" t="s">
        <v>204</v>
      </c>
      <c r="B90" s="90" t="s">
        <v>205</v>
      </c>
      <c r="C90" s="87">
        <f t="shared" si="2"/>
        <v>294.54</v>
      </c>
      <c r="D90" s="91">
        <v>294.54</v>
      </c>
      <c r="E90" s="91"/>
      <c r="F90" s="91"/>
      <c r="G90" s="90"/>
      <c r="H90" s="90"/>
    </row>
    <row r="91" ht="17.3" customHeight="true" spans="1:8">
      <c r="A91" s="89" t="s">
        <v>206</v>
      </c>
      <c r="B91" s="90" t="s">
        <v>207</v>
      </c>
      <c r="C91" s="87">
        <f t="shared" si="2"/>
        <v>292.68</v>
      </c>
      <c r="D91" s="91"/>
      <c r="E91" s="91">
        <v>292.68</v>
      </c>
      <c r="F91" s="91"/>
      <c r="G91" s="90"/>
      <c r="H91" s="90"/>
    </row>
    <row r="92" ht="18.05" customHeight="true" spans="1:8">
      <c r="A92" s="86" t="s">
        <v>208</v>
      </c>
      <c r="B92" s="88" t="s">
        <v>209</v>
      </c>
      <c r="C92" s="87">
        <f t="shared" si="2"/>
        <v>28.43</v>
      </c>
      <c r="D92" s="85">
        <f>D93</f>
        <v>28.43</v>
      </c>
      <c r="E92" s="85"/>
      <c r="F92" s="85"/>
      <c r="G92" s="88"/>
      <c r="H92" s="88"/>
    </row>
    <row r="93" ht="17.3" customHeight="true" spans="1:8">
      <c r="A93" s="89" t="s">
        <v>210</v>
      </c>
      <c r="B93" s="90" t="s">
        <v>211</v>
      </c>
      <c r="C93" s="87">
        <f t="shared" si="2"/>
        <v>28.43</v>
      </c>
      <c r="D93" s="85">
        <f>D94</f>
        <v>28.43</v>
      </c>
      <c r="E93" s="85"/>
      <c r="F93" s="85"/>
      <c r="G93" s="90"/>
      <c r="H93" s="90"/>
    </row>
    <row r="94" ht="17.3" customHeight="true" spans="1:8">
      <c r="A94" s="89" t="s">
        <v>212</v>
      </c>
      <c r="B94" s="90" t="s">
        <v>213</v>
      </c>
      <c r="C94" s="87">
        <f t="shared" si="2"/>
        <v>28.43</v>
      </c>
      <c r="D94" s="91">
        <v>28.43</v>
      </c>
      <c r="E94" s="91"/>
      <c r="F94" s="91"/>
      <c r="G94" s="90"/>
      <c r="H94" s="90"/>
    </row>
  </sheetData>
  <mergeCells count="10">
    <mergeCell ref="A2:H2"/>
    <mergeCell ref="A3:G3"/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true"/>
  <pageMargins left="0.0784722222222222" right="0.0784722222222222" top="0.0784722222222222" bottom="0.0784722222222222" header="0" footer="0"/>
  <pageSetup paperSize="9" orientation="landscape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2"/>
  <sheetViews>
    <sheetView workbookViewId="0">
      <pane ySplit="7" topLeftCell="A26" activePane="bottomLeft" state="frozen"/>
      <selection/>
      <selection pane="bottomLeft" activeCell="O26" sqref="O26"/>
    </sheetView>
  </sheetViews>
  <sheetFormatPr defaultColWidth="10" defaultRowHeight="13.5"/>
  <cols>
    <col min="1" max="1" width="3.66666666666667" customWidth="true"/>
    <col min="2" max="2" width="4.75" customWidth="true"/>
    <col min="3" max="3" width="4.60833333333333" customWidth="true"/>
    <col min="4" max="4" width="7.325" customWidth="true"/>
    <col min="5" max="5" width="20.0833333333333" customWidth="true"/>
    <col min="6" max="6" width="9.225" customWidth="true"/>
    <col min="7" max="8" width="7.775" customWidth="true"/>
    <col min="9" max="9" width="5.44166666666667" customWidth="true"/>
    <col min="10" max="10" width="10.725" customWidth="true"/>
    <col min="11" max="11" width="7.775" customWidth="true"/>
    <col min="12" max="12" width="7.175" customWidth="true"/>
    <col min="13" max="14" width="5.44166666666667" customWidth="true"/>
    <col min="15" max="15" width="7.775" customWidth="true"/>
    <col min="16" max="17" width="7.175" customWidth="true"/>
    <col min="18" max="20" width="5.44166666666667" customWidth="true"/>
    <col min="21" max="21" width="9.76666666666667" customWidth="true"/>
  </cols>
  <sheetData>
    <row r="1" ht="14.3" customHeight="true" spans="1:20">
      <c r="A1" s="1"/>
      <c r="D1" s="1"/>
      <c r="S1" s="37" t="s">
        <v>221</v>
      </c>
      <c r="T1" s="37"/>
    </row>
    <row r="2" ht="28" customHeight="true" spans="1:20">
      <c r="A2" s="32" t="s">
        <v>10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ht="17.3" customHeight="true" spans="1:20">
      <c r="A3" s="72" t="s">
        <v>222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</row>
    <row r="4" ht="17.3" customHeight="true" spans="1:20">
      <c r="A4" s="49" t="s">
        <v>223</v>
      </c>
      <c r="B4" s="49"/>
      <c r="C4" s="49"/>
      <c r="D4" s="49" t="s">
        <v>224</v>
      </c>
      <c r="E4" s="49" t="s">
        <v>225</v>
      </c>
      <c r="F4" s="49" t="s">
        <v>226</v>
      </c>
      <c r="G4" s="49" t="s">
        <v>227</v>
      </c>
      <c r="H4" s="49" t="s">
        <v>228</v>
      </c>
      <c r="I4" s="49" t="s">
        <v>229</v>
      </c>
      <c r="J4" s="49" t="s">
        <v>230</v>
      </c>
      <c r="K4" s="49" t="s">
        <v>231</v>
      </c>
      <c r="L4" s="49" t="s">
        <v>232</v>
      </c>
      <c r="M4" s="49" t="s">
        <v>233</v>
      </c>
      <c r="N4" s="49" t="s">
        <v>234</v>
      </c>
      <c r="O4" s="49" t="s">
        <v>235</v>
      </c>
      <c r="P4" s="49" t="s">
        <v>236</v>
      </c>
      <c r="Q4" s="49" t="s">
        <v>237</v>
      </c>
      <c r="R4" s="49" t="s">
        <v>238</v>
      </c>
      <c r="S4" s="49" t="s">
        <v>239</v>
      </c>
      <c r="T4" s="49" t="s">
        <v>240</v>
      </c>
    </row>
    <row r="5" ht="18.05" customHeight="true" spans="1:20">
      <c r="A5" s="49" t="s">
        <v>241</v>
      </c>
      <c r="B5" s="49" t="s">
        <v>242</v>
      </c>
      <c r="C5" s="49" t="s">
        <v>243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</row>
    <row r="6" ht="19.9" customHeight="true" spans="1:20">
      <c r="A6" s="51"/>
      <c r="B6" s="51"/>
      <c r="C6" s="51"/>
      <c r="D6" s="51"/>
      <c r="E6" s="51" t="s">
        <v>137</v>
      </c>
      <c r="F6" s="78">
        <f>F7</f>
        <v>11998.928</v>
      </c>
      <c r="G6" s="78">
        <f>G7</f>
        <v>5070.47</v>
      </c>
      <c r="H6" s="78">
        <f>H7</f>
        <v>2648.69</v>
      </c>
      <c r="I6" s="78"/>
      <c r="J6" s="78"/>
      <c r="K6" s="78">
        <f t="shared" ref="I6:O6" si="0">K7</f>
        <v>2722.1</v>
      </c>
      <c r="L6" s="78">
        <f t="shared" si="0"/>
        <v>9.8</v>
      </c>
      <c r="M6" s="78"/>
      <c r="N6" s="78"/>
      <c r="O6" s="78">
        <f t="shared" si="0"/>
        <v>1547.868</v>
      </c>
      <c r="P6" s="78"/>
      <c r="Q6" s="78"/>
      <c r="R6" s="78"/>
      <c r="S6" s="78"/>
      <c r="T6" s="78"/>
    </row>
    <row r="7" ht="19.9" customHeight="true" spans="1:20">
      <c r="A7" s="73"/>
      <c r="B7" s="73"/>
      <c r="C7" s="73"/>
      <c r="D7" s="77" t="s">
        <v>155</v>
      </c>
      <c r="E7" s="77" t="s">
        <v>156</v>
      </c>
      <c r="F7" s="75">
        <f>G7+H7+I7+J7+K7+L7+M7+N7+O7</f>
        <v>11998.928</v>
      </c>
      <c r="G7" s="75">
        <f>G8+G20+G25+G32+G39+G46</f>
        <v>5070.47</v>
      </c>
      <c r="H7" s="75">
        <f t="shared" ref="H7:O7" si="1">H8+H20+H25+H32+H39+H46</f>
        <v>2648.69</v>
      </c>
      <c r="I7" s="75"/>
      <c r="J7" s="75"/>
      <c r="K7" s="75">
        <f t="shared" si="1"/>
        <v>2722.1</v>
      </c>
      <c r="L7" s="75">
        <f t="shared" si="1"/>
        <v>9.8</v>
      </c>
      <c r="M7" s="75"/>
      <c r="N7" s="75"/>
      <c r="O7" s="75">
        <f t="shared" si="1"/>
        <v>1547.868</v>
      </c>
      <c r="P7" s="75"/>
      <c r="Q7" s="75"/>
      <c r="R7" s="75"/>
      <c r="S7" s="75"/>
      <c r="T7" s="75"/>
    </row>
    <row r="8" ht="19.9" customHeight="true" spans="1:20">
      <c r="A8" s="43"/>
      <c r="B8" s="43"/>
      <c r="C8" s="43"/>
      <c r="D8" s="38" t="s">
        <v>157</v>
      </c>
      <c r="E8" s="38" t="s">
        <v>158</v>
      </c>
      <c r="F8" s="79">
        <f>G8+H8+I8+J8+K8+L8+M8+N8+O8</f>
        <v>8973.87</v>
      </c>
      <c r="G8" s="80">
        <f>SUM(G9:G19)</f>
        <v>5070.47</v>
      </c>
      <c r="H8" s="80">
        <f>SUM(H9:H19)</f>
        <v>2648.69</v>
      </c>
      <c r="I8" s="80"/>
      <c r="J8" s="80"/>
      <c r="K8" s="80"/>
      <c r="L8" s="80"/>
      <c r="M8" s="80"/>
      <c r="N8" s="80"/>
      <c r="O8" s="80">
        <f>O9+O10</f>
        <v>1254.71</v>
      </c>
      <c r="P8" s="80"/>
      <c r="Q8" s="80"/>
      <c r="R8" s="80"/>
      <c r="S8" s="80"/>
      <c r="T8" s="80"/>
    </row>
    <row r="9" ht="19.9" customHeight="true" spans="1:20">
      <c r="A9" s="44" t="s">
        <v>244</v>
      </c>
      <c r="B9" s="44" t="s">
        <v>245</v>
      </c>
      <c r="C9" s="44" t="s">
        <v>246</v>
      </c>
      <c r="D9" s="36" t="s">
        <v>247</v>
      </c>
      <c r="E9" s="45" t="s">
        <v>248</v>
      </c>
      <c r="F9" s="46">
        <f t="shared" ref="F9:F20" si="2">G9+H9+I9+J9+K9+L9+M9+N9+O9</f>
        <v>1253.05</v>
      </c>
      <c r="G9" s="46"/>
      <c r="H9" s="46"/>
      <c r="I9" s="46"/>
      <c r="J9" s="46"/>
      <c r="K9" s="46"/>
      <c r="L9" s="46"/>
      <c r="M9" s="46"/>
      <c r="N9" s="46"/>
      <c r="O9" s="46">
        <v>1253.05</v>
      </c>
      <c r="P9" s="46"/>
      <c r="Q9" s="46"/>
      <c r="R9" s="46"/>
      <c r="S9" s="46"/>
      <c r="T9" s="46"/>
    </row>
    <row r="10" ht="19.9" customHeight="true" spans="1:20">
      <c r="A10" s="44" t="s">
        <v>244</v>
      </c>
      <c r="B10" s="44" t="s">
        <v>245</v>
      </c>
      <c r="C10" s="44" t="s">
        <v>249</v>
      </c>
      <c r="D10" s="36" t="s">
        <v>247</v>
      </c>
      <c r="E10" s="45" t="s">
        <v>250</v>
      </c>
      <c r="F10" s="46">
        <f t="shared" si="2"/>
        <v>1.66</v>
      </c>
      <c r="G10" s="46"/>
      <c r="H10" s="46"/>
      <c r="I10" s="46"/>
      <c r="J10" s="46"/>
      <c r="K10" s="46"/>
      <c r="L10" s="46"/>
      <c r="M10" s="46"/>
      <c r="N10" s="46"/>
      <c r="O10" s="46">
        <v>1.66</v>
      </c>
      <c r="P10" s="46"/>
      <c r="Q10" s="46"/>
      <c r="R10" s="46"/>
      <c r="S10" s="46"/>
      <c r="T10" s="46"/>
    </row>
    <row r="11" ht="19.9" customHeight="true" spans="1:20">
      <c r="A11" s="44" t="s">
        <v>251</v>
      </c>
      <c r="B11" s="44" t="s">
        <v>252</v>
      </c>
      <c r="C11" s="44" t="s">
        <v>246</v>
      </c>
      <c r="D11" s="36" t="s">
        <v>247</v>
      </c>
      <c r="E11" s="45" t="s">
        <v>253</v>
      </c>
      <c r="F11" s="46">
        <f t="shared" si="2"/>
        <v>5052.46</v>
      </c>
      <c r="G11" s="46">
        <v>3755.59</v>
      </c>
      <c r="H11" s="46">
        <v>1296.87</v>
      </c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</row>
    <row r="12" ht="19.9" customHeight="true" spans="1:20">
      <c r="A12" s="44" t="s">
        <v>244</v>
      </c>
      <c r="B12" s="44" t="s">
        <v>245</v>
      </c>
      <c r="C12" s="44" t="s">
        <v>245</v>
      </c>
      <c r="D12" s="36" t="s">
        <v>247</v>
      </c>
      <c r="E12" s="45" t="s">
        <v>254</v>
      </c>
      <c r="F12" s="46">
        <f t="shared" si="2"/>
        <v>568.37</v>
      </c>
      <c r="G12" s="46">
        <v>568.37</v>
      </c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</row>
    <row r="13" ht="19.9" customHeight="true" spans="1:20">
      <c r="A13" s="44" t="s">
        <v>244</v>
      </c>
      <c r="B13" s="44" t="s">
        <v>249</v>
      </c>
      <c r="C13" s="44" t="s">
        <v>249</v>
      </c>
      <c r="D13" s="36" t="s">
        <v>247</v>
      </c>
      <c r="E13" s="45" t="s">
        <v>255</v>
      </c>
      <c r="F13" s="46">
        <f t="shared" si="2"/>
        <v>306.79</v>
      </c>
      <c r="G13" s="46">
        <v>306.79</v>
      </c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</row>
    <row r="14" ht="19.9" customHeight="true" spans="1:20">
      <c r="A14" s="44" t="s">
        <v>256</v>
      </c>
      <c r="B14" s="44" t="s">
        <v>257</v>
      </c>
      <c r="C14" s="44" t="s">
        <v>246</v>
      </c>
      <c r="D14" s="36" t="s">
        <v>247</v>
      </c>
      <c r="E14" s="45" t="s">
        <v>258</v>
      </c>
      <c r="F14" s="46">
        <f t="shared" si="2"/>
        <v>439.72</v>
      </c>
      <c r="G14" s="81">
        <f>439.73-0.01</f>
        <v>439.72</v>
      </c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</row>
    <row r="15" ht="19.9" customHeight="true" spans="1:20">
      <c r="A15" s="44" t="s">
        <v>251</v>
      </c>
      <c r="B15" s="44" t="s">
        <v>252</v>
      </c>
      <c r="C15" s="44" t="s">
        <v>259</v>
      </c>
      <c r="D15" s="36" t="s">
        <v>247</v>
      </c>
      <c r="E15" s="45" t="s">
        <v>260</v>
      </c>
      <c r="F15" s="46">
        <f t="shared" si="2"/>
        <v>247.82</v>
      </c>
      <c r="G15" s="46"/>
      <c r="H15" s="46">
        <v>247.82</v>
      </c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</row>
    <row r="16" ht="19.9" customHeight="true" spans="1:20">
      <c r="A16" s="44" t="s">
        <v>251</v>
      </c>
      <c r="B16" s="44" t="s">
        <v>252</v>
      </c>
      <c r="C16" s="44" t="s">
        <v>245</v>
      </c>
      <c r="D16" s="36" t="s">
        <v>247</v>
      </c>
      <c r="E16" s="45" t="s">
        <v>261</v>
      </c>
      <c r="F16" s="46">
        <f t="shared" si="2"/>
        <v>184</v>
      </c>
      <c r="G16" s="46"/>
      <c r="H16" s="46">
        <v>184</v>
      </c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</row>
    <row r="17" ht="19.9" customHeight="true" spans="1:20">
      <c r="A17" s="44" t="s">
        <v>251</v>
      </c>
      <c r="B17" s="44" t="s">
        <v>252</v>
      </c>
      <c r="C17" s="44" t="s">
        <v>262</v>
      </c>
      <c r="D17" s="36" t="s">
        <v>247</v>
      </c>
      <c r="E17" s="45" t="s">
        <v>263</v>
      </c>
      <c r="F17" s="46">
        <f t="shared" si="2"/>
        <v>190</v>
      </c>
      <c r="G17" s="46"/>
      <c r="H17" s="46">
        <v>190</v>
      </c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</row>
    <row r="18" ht="19.9" customHeight="true" spans="1:20">
      <c r="A18" s="44" t="s">
        <v>251</v>
      </c>
      <c r="B18" s="44" t="s">
        <v>252</v>
      </c>
      <c r="C18" s="44" t="s">
        <v>264</v>
      </c>
      <c r="D18" s="36" t="s">
        <v>247</v>
      </c>
      <c r="E18" s="45" t="s">
        <v>265</v>
      </c>
      <c r="F18" s="46">
        <f t="shared" si="2"/>
        <v>550</v>
      </c>
      <c r="G18" s="46"/>
      <c r="H18" s="46">
        <v>550</v>
      </c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</row>
    <row r="19" ht="19.9" customHeight="true" spans="1:20">
      <c r="A19" s="44" t="s">
        <v>251</v>
      </c>
      <c r="B19" s="44" t="s">
        <v>252</v>
      </c>
      <c r="C19" s="44" t="s">
        <v>249</v>
      </c>
      <c r="D19" s="36" t="s">
        <v>247</v>
      </c>
      <c r="E19" s="45" t="s">
        <v>266</v>
      </c>
      <c r="F19" s="46">
        <f t="shared" si="2"/>
        <v>180</v>
      </c>
      <c r="G19" s="46"/>
      <c r="H19" s="46">
        <v>180</v>
      </c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</row>
    <row r="20" ht="19.9" customHeight="true" spans="1:20">
      <c r="A20" s="43"/>
      <c r="B20" s="43"/>
      <c r="C20" s="43"/>
      <c r="D20" s="38" t="s">
        <v>159</v>
      </c>
      <c r="E20" s="38" t="s">
        <v>160</v>
      </c>
      <c r="F20" s="80">
        <f t="shared" si="2"/>
        <v>123.92</v>
      </c>
      <c r="G20" s="80"/>
      <c r="H20" s="80"/>
      <c r="I20" s="80"/>
      <c r="J20" s="80"/>
      <c r="K20" s="80">
        <f>SUM(K21:K24)</f>
        <v>123.92</v>
      </c>
      <c r="L20" s="80"/>
      <c r="M20" s="80"/>
      <c r="N20" s="80"/>
      <c r="O20" s="80"/>
      <c r="P20" s="80"/>
      <c r="Q20" s="80"/>
      <c r="R20" s="80"/>
      <c r="S20" s="80"/>
      <c r="T20" s="80"/>
    </row>
    <row r="21" ht="19.9" customHeight="true" spans="1:20">
      <c r="A21" s="44" t="s">
        <v>251</v>
      </c>
      <c r="B21" s="44" t="s">
        <v>252</v>
      </c>
      <c r="C21" s="44" t="s">
        <v>262</v>
      </c>
      <c r="D21" s="36" t="s">
        <v>267</v>
      </c>
      <c r="E21" s="45" t="s">
        <v>263</v>
      </c>
      <c r="F21" s="46">
        <f t="shared" ref="F21:F52" si="3">G21+H21+I21+J21+K21+L21+M21+N21+O21</f>
        <v>98.11</v>
      </c>
      <c r="G21" s="46"/>
      <c r="H21" s="46"/>
      <c r="I21" s="46"/>
      <c r="J21" s="46"/>
      <c r="K21" s="46">
        <v>98.11</v>
      </c>
      <c r="L21" s="46"/>
      <c r="M21" s="46"/>
      <c r="N21" s="46"/>
      <c r="O21" s="46"/>
      <c r="P21" s="46"/>
      <c r="Q21" s="46"/>
      <c r="R21" s="46"/>
      <c r="S21" s="46"/>
      <c r="T21" s="46"/>
    </row>
    <row r="22" ht="19.9" customHeight="true" spans="1:20">
      <c r="A22" s="44" t="s">
        <v>244</v>
      </c>
      <c r="B22" s="44" t="s">
        <v>245</v>
      </c>
      <c r="C22" s="44" t="s">
        <v>245</v>
      </c>
      <c r="D22" s="36" t="s">
        <v>267</v>
      </c>
      <c r="E22" s="45" t="s">
        <v>254</v>
      </c>
      <c r="F22" s="46">
        <f t="shared" si="3"/>
        <v>11.13</v>
      </c>
      <c r="G22" s="46"/>
      <c r="H22" s="46"/>
      <c r="I22" s="46"/>
      <c r="J22" s="46"/>
      <c r="K22" s="46">
        <v>11.13</v>
      </c>
      <c r="L22" s="46"/>
      <c r="M22" s="46"/>
      <c r="N22" s="46"/>
      <c r="O22" s="46"/>
      <c r="P22" s="46"/>
      <c r="Q22" s="46"/>
      <c r="R22" s="46"/>
      <c r="S22" s="46"/>
      <c r="T22" s="46"/>
    </row>
    <row r="23" ht="19.9" customHeight="true" spans="1:20">
      <c r="A23" s="44" t="s">
        <v>244</v>
      </c>
      <c r="B23" s="44" t="s">
        <v>249</v>
      </c>
      <c r="C23" s="44" t="s">
        <v>249</v>
      </c>
      <c r="D23" s="36" t="s">
        <v>267</v>
      </c>
      <c r="E23" s="45" t="s">
        <v>255</v>
      </c>
      <c r="F23" s="46">
        <f t="shared" si="3"/>
        <v>6.01</v>
      </c>
      <c r="G23" s="46"/>
      <c r="H23" s="46"/>
      <c r="I23" s="46"/>
      <c r="J23" s="46"/>
      <c r="K23" s="46">
        <v>6.01</v>
      </c>
      <c r="L23" s="46"/>
      <c r="M23" s="46"/>
      <c r="N23" s="46"/>
      <c r="O23" s="46"/>
      <c r="P23" s="46"/>
      <c r="Q23" s="46"/>
      <c r="R23" s="46"/>
      <c r="S23" s="46"/>
      <c r="T23" s="46"/>
    </row>
    <row r="24" ht="19.9" customHeight="true" spans="1:20">
      <c r="A24" s="44" t="s">
        <v>256</v>
      </c>
      <c r="B24" s="44" t="s">
        <v>257</v>
      </c>
      <c r="C24" s="44" t="s">
        <v>246</v>
      </c>
      <c r="D24" s="36" t="s">
        <v>267</v>
      </c>
      <c r="E24" s="45" t="s">
        <v>258</v>
      </c>
      <c r="F24" s="46">
        <f t="shared" si="3"/>
        <v>8.67</v>
      </c>
      <c r="G24" s="46"/>
      <c r="H24" s="46"/>
      <c r="I24" s="46"/>
      <c r="J24" s="46"/>
      <c r="K24" s="46">
        <v>8.67</v>
      </c>
      <c r="L24" s="46"/>
      <c r="M24" s="46"/>
      <c r="N24" s="46"/>
      <c r="O24" s="46"/>
      <c r="P24" s="46"/>
      <c r="Q24" s="46"/>
      <c r="R24" s="46"/>
      <c r="S24" s="46"/>
      <c r="T24" s="46"/>
    </row>
    <row r="25" ht="19.9" customHeight="true" spans="1:20">
      <c r="A25" s="43"/>
      <c r="B25" s="43"/>
      <c r="C25" s="43"/>
      <c r="D25" s="38" t="s">
        <v>161</v>
      </c>
      <c r="E25" s="38" t="s">
        <v>162</v>
      </c>
      <c r="F25" s="80">
        <f t="shared" si="3"/>
        <v>612.58</v>
      </c>
      <c r="G25" s="80"/>
      <c r="H25" s="80"/>
      <c r="I25" s="80"/>
      <c r="J25" s="80"/>
      <c r="K25" s="80">
        <f>SUM(K26:K31)</f>
        <v>575.6</v>
      </c>
      <c r="L25" s="80">
        <f>SUM(L26:L31)</f>
        <v>6.8</v>
      </c>
      <c r="M25" s="80"/>
      <c r="N25" s="80"/>
      <c r="O25" s="80">
        <f>SUM(O26:O31)</f>
        <v>30.18</v>
      </c>
      <c r="P25" s="80"/>
      <c r="Q25" s="80"/>
      <c r="R25" s="80"/>
      <c r="S25" s="80"/>
      <c r="T25" s="80"/>
    </row>
    <row r="26" ht="19.9" customHeight="true" spans="1:20">
      <c r="A26" s="44" t="s">
        <v>244</v>
      </c>
      <c r="B26" s="44" t="s">
        <v>245</v>
      </c>
      <c r="C26" s="44" t="s">
        <v>257</v>
      </c>
      <c r="D26" s="36" t="s">
        <v>268</v>
      </c>
      <c r="E26" s="45" t="s">
        <v>269</v>
      </c>
      <c r="F26" s="46">
        <f t="shared" si="3"/>
        <v>30.18</v>
      </c>
      <c r="G26" s="46"/>
      <c r="H26" s="46"/>
      <c r="I26" s="46"/>
      <c r="J26" s="46"/>
      <c r="K26" s="46"/>
      <c r="L26" s="46"/>
      <c r="M26" s="46"/>
      <c r="N26" s="46"/>
      <c r="O26" s="81">
        <f>30.18</f>
        <v>30.18</v>
      </c>
      <c r="P26" s="46"/>
      <c r="Q26" s="46"/>
      <c r="R26" s="46"/>
      <c r="S26" s="46"/>
      <c r="T26" s="46"/>
    </row>
    <row r="27" ht="19.9" customHeight="true" spans="1:20">
      <c r="A27" s="44" t="s">
        <v>251</v>
      </c>
      <c r="B27" s="44" t="s">
        <v>252</v>
      </c>
      <c r="C27" s="44" t="s">
        <v>262</v>
      </c>
      <c r="D27" s="36" t="s">
        <v>268</v>
      </c>
      <c r="E27" s="45" t="s">
        <v>263</v>
      </c>
      <c r="F27" s="46">
        <f t="shared" si="3"/>
        <v>319.92</v>
      </c>
      <c r="G27" s="46"/>
      <c r="H27" s="46"/>
      <c r="I27" s="46"/>
      <c r="J27" s="46"/>
      <c r="K27" s="46">
        <v>319.92</v>
      </c>
      <c r="L27" s="46"/>
      <c r="M27" s="46"/>
      <c r="N27" s="46"/>
      <c r="O27" s="46"/>
      <c r="P27" s="46"/>
      <c r="Q27" s="46"/>
      <c r="R27" s="46"/>
      <c r="S27" s="46"/>
      <c r="T27" s="46"/>
    </row>
    <row r="28" ht="19.9" customHeight="true" spans="1:20">
      <c r="A28" s="44" t="s">
        <v>244</v>
      </c>
      <c r="B28" s="44" t="s">
        <v>245</v>
      </c>
      <c r="C28" s="44" t="s">
        <v>245</v>
      </c>
      <c r="D28" s="36" t="s">
        <v>268</v>
      </c>
      <c r="E28" s="45" t="s">
        <v>254</v>
      </c>
      <c r="F28" s="46">
        <f t="shared" si="3"/>
        <v>40.01</v>
      </c>
      <c r="G28" s="46"/>
      <c r="H28" s="46"/>
      <c r="I28" s="46"/>
      <c r="J28" s="46"/>
      <c r="K28" s="81">
        <f>40.01</f>
        <v>40.01</v>
      </c>
      <c r="L28" s="46"/>
      <c r="M28" s="46"/>
      <c r="N28" s="46"/>
      <c r="O28" s="46"/>
      <c r="P28" s="46"/>
      <c r="Q28" s="46"/>
      <c r="R28" s="46"/>
      <c r="S28" s="46"/>
      <c r="T28" s="46"/>
    </row>
    <row r="29" ht="19.9" customHeight="true" spans="1:20">
      <c r="A29" s="44" t="s">
        <v>244</v>
      </c>
      <c r="B29" s="44" t="s">
        <v>249</v>
      </c>
      <c r="C29" s="44" t="s">
        <v>249</v>
      </c>
      <c r="D29" s="36" t="s">
        <v>268</v>
      </c>
      <c r="E29" s="45" t="s">
        <v>255</v>
      </c>
      <c r="F29" s="46">
        <f t="shared" si="3"/>
        <v>21.59</v>
      </c>
      <c r="G29" s="46"/>
      <c r="H29" s="46"/>
      <c r="I29" s="46"/>
      <c r="J29" s="46"/>
      <c r="K29" s="81">
        <f>21.6-0.01</f>
        <v>21.59</v>
      </c>
      <c r="L29" s="46"/>
      <c r="M29" s="46"/>
      <c r="N29" s="46"/>
      <c r="O29" s="46"/>
      <c r="P29" s="46"/>
      <c r="Q29" s="46"/>
      <c r="R29" s="46"/>
      <c r="S29" s="46"/>
      <c r="T29" s="46"/>
    </row>
    <row r="30" ht="19.9" customHeight="true" spans="1:20">
      <c r="A30" s="44" t="s">
        <v>256</v>
      </c>
      <c r="B30" s="44" t="s">
        <v>257</v>
      </c>
      <c r="C30" s="44" t="s">
        <v>246</v>
      </c>
      <c r="D30" s="36" t="s">
        <v>268</v>
      </c>
      <c r="E30" s="45" t="s">
        <v>258</v>
      </c>
      <c r="F30" s="46">
        <f t="shared" si="3"/>
        <v>30.88</v>
      </c>
      <c r="G30" s="46"/>
      <c r="H30" s="46"/>
      <c r="I30" s="46"/>
      <c r="J30" s="46"/>
      <c r="K30" s="46">
        <v>30.88</v>
      </c>
      <c r="L30" s="46"/>
      <c r="M30" s="46"/>
      <c r="N30" s="46"/>
      <c r="O30" s="46"/>
      <c r="P30" s="46"/>
      <c r="Q30" s="46"/>
      <c r="R30" s="46"/>
      <c r="S30" s="46"/>
      <c r="T30" s="46"/>
    </row>
    <row r="31" ht="19.9" customHeight="true" spans="1:20">
      <c r="A31" s="44" t="s">
        <v>251</v>
      </c>
      <c r="B31" s="44" t="s">
        <v>252</v>
      </c>
      <c r="C31" s="44" t="s">
        <v>264</v>
      </c>
      <c r="D31" s="36" t="s">
        <v>268</v>
      </c>
      <c r="E31" s="45" t="s">
        <v>265</v>
      </c>
      <c r="F31" s="46">
        <f t="shared" si="3"/>
        <v>170</v>
      </c>
      <c r="G31" s="46"/>
      <c r="H31" s="46"/>
      <c r="I31" s="46"/>
      <c r="J31" s="46"/>
      <c r="K31" s="46">
        <v>163.2</v>
      </c>
      <c r="L31" s="46">
        <v>6.8</v>
      </c>
      <c r="M31" s="46"/>
      <c r="N31" s="46"/>
      <c r="O31" s="46"/>
      <c r="P31" s="46"/>
      <c r="Q31" s="46"/>
      <c r="R31" s="46"/>
      <c r="S31" s="46"/>
      <c r="T31" s="46"/>
    </row>
    <row r="32" ht="19.9" customHeight="true" spans="1:20">
      <c r="A32" s="43"/>
      <c r="B32" s="43"/>
      <c r="C32" s="43"/>
      <c r="D32" s="38" t="s">
        <v>163</v>
      </c>
      <c r="E32" s="38" t="s">
        <v>164</v>
      </c>
      <c r="F32" s="80">
        <f t="shared" si="3"/>
        <v>862.388</v>
      </c>
      <c r="G32" s="80"/>
      <c r="H32" s="80"/>
      <c r="I32" s="80"/>
      <c r="J32" s="80"/>
      <c r="K32" s="80">
        <f>SUM(K33:K38)</f>
        <v>737.63</v>
      </c>
      <c r="L32" s="80"/>
      <c r="M32" s="80"/>
      <c r="N32" s="80"/>
      <c r="O32" s="80">
        <v>124.758</v>
      </c>
      <c r="P32" s="80"/>
      <c r="Q32" s="80"/>
      <c r="R32" s="80"/>
      <c r="S32" s="80"/>
      <c r="T32" s="80"/>
    </row>
    <row r="33" ht="19.9" customHeight="true" spans="1:20">
      <c r="A33" s="44" t="s">
        <v>244</v>
      </c>
      <c r="B33" s="44" t="s">
        <v>245</v>
      </c>
      <c r="C33" s="44" t="s">
        <v>257</v>
      </c>
      <c r="D33" s="36" t="s">
        <v>270</v>
      </c>
      <c r="E33" s="45" t="s">
        <v>269</v>
      </c>
      <c r="F33" s="46">
        <f t="shared" si="3"/>
        <v>123.25</v>
      </c>
      <c r="G33" s="46"/>
      <c r="H33" s="46"/>
      <c r="I33" s="46"/>
      <c r="J33" s="46"/>
      <c r="K33" s="46"/>
      <c r="L33" s="46"/>
      <c r="M33" s="46"/>
      <c r="N33" s="46"/>
      <c r="O33" s="46">
        <v>123.25</v>
      </c>
      <c r="P33" s="46"/>
      <c r="Q33" s="46"/>
      <c r="R33" s="46"/>
      <c r="S33" s="46"/>
      <c r="T33" s="46"/>
    </row>
    <row r="34" ht="19.9" customHeight="true" spans="1:20">
      <c r="A34" s="44" t="s">
        <v>244</v>
      </c>
      <c r="B34" s="44" t="s">
        <v>249</v>
      </c>
      <c r="C34" s="44" t="s">
        <v>249</v>
      </c>
      <c r="D34" s="36" t="s">
        <v>270</v>
      </c>
      <c r="E34" s="45" t="s">
        <v>255</v>
      </c>
      <c r="F34" s="46">
        <f t="shared" si="3"/>
        <v>32.02</v>
      </c>
      <c r="G34" s="46"/>
      <c r="H34" s="46"/>
      <c r="I34" s="46"/>
      <c r="J34" s="46"/>
      <c r="K34" s="81">
        <f>30.52-0.01</f>
        <v>30.51</v>
      </c>
      <c r="L34" s="46"/>
      <c r="M34" s="46"/>
      <c r="N34" s="46"/>
      <c r="O34" s="46">
        <v>1.51</v>
      </c>
      <c r="P34" s="46"/>
      <c r="Q34" s="46"/>
      <c r="R34" s="46"/>
      <c r="S34" s="46"/>
      <c r="T34" s="46"/>
    </row>
    <row r="35" ht="19.9" customHeight="true" spans="1:20">
      <c r="A35" s="44" t="s">
        <v>251</v>
      </c>
      <c r="B35" s="44" t="s">
        <v>252</v>
      </c>
      <c r="C35" s="44" t="s">
        <v>262</v>
      </c>
      <c r="D35" s="36" t="s">
        <v>270</v>
      </c>
      <c r="E35" s="45" t="s">
        <v>263</v>
      </c>
      <c r="F35" s="46">
        <f t="shared" si="3"/>
        <v>461.61</v>
      </c>
      <c r="G35" s="46"/>
      <c r="H35" s="46"/>
      <c r="I35" s="46"/>
      <c r="J35" s="46"/>
      <c r="K35" s="46">
        <v>461.61</v>
      </c>
      <c r="L35" s="46"/>
      <c r="M35" s="46"/>
      <c r="N35" s="46"/>
      <c r="O35" s="46"/>
      <c r="P35" s="46"/>
      <c r="Q35" s="46"/>
      <c r="R35" s="46"/>
      <c r="S35" s="46"/>
      <c r="T35" s="46"/>
    </row>
    <row r="36" ht="19.9" customHeight="true" spans="1:20">
      <c r="A36" s="44" t="s">
        <v>244</v>
      </c>
      <c r="B36" s="44" t="s">
        <v>245</v>
      </c>
      <c r="C36" s="44" t="s">
        <v>245</v>
      </c>
      <c r="D36" s="36" t="s">
        <v>270</v>
      </c>
      <c r="E36" s="45" t="s">
        <v>254</v>
      </c>
      <c r="F36" s="46">
        <f t="shared" si="3"/>
        <v>56.54</v>
      </c>
      <c r="G36" s="46"/>
      <c r="H36" s="46"/>
      <c r="I36" s="46"/>
      <c r="J36" s="46"/>
      <c r="K36" s="81">
        <f>56.54</f>
        <v>56.54</v>
      </c>
      <c r="L36" s="46"/>
      <c r="M36" s="46"/>
      <c r="N36" s="46"/>
      <c r="O36" s="46"/>
      <c r="P36" s="46"/>
      <c r="Q36" s="46"/>
      <c r="R36" s="46"/>
      <c r="S36" s="46"/>
      <c r="T36" s="46"/>
    </row>
    <row r="37" ht="19.9" customHeight="true" spans="1:20">
      <c r="A37" s="44" t="s">
        <v>256</v>
      </c>
      <c r="B37" s="44" t="s">
        <v>257</v>
      </c>
      <c r="C37" s="44" t="s">
        <v>246</v>
      </c>
      <c r="D37" s="36" t="s">
        <v>270</v>
      </c>
      <c r="E37" s="45" t="s">
        <v>258</v>
      </c>
      <c r="F37" s="46">
        <f t="shared" si="3"/>
        <v>43.77</v>
      </c>
      <c r="G37" s="46"/>
      <c r="H37" s="46"/>
      <c r="I37" s="46"/>
      <c r="J37" s="46"/>
      <c r="K37" s="46">
        <v>43.77</v>
      </c>
      <c r="L37" s="46"/>
      <c r="M37" s="46"/>
      <c r="N37" s="46"/>
      <c r="O37" s="46"/>
      <c r="P37" s="46"/>
      <c r="Q37" s="46"/>
      <c r="R37" s="46"/>
      <c r="S37" s="46"/>
      <c r="T37" s="46"/>
    </row>
    <row r="38" ht="19.9" customHeight="true" spans="1:20">
      <c r="A38" s="44" t="s">
        <v>251</v>
      </c>
      <c r="B38" s="44" t="s">
        <v>252</v>
      </c>
      <c r="C38" s="44" t="s">
        <v>264</v>
      </c>
      <c r="D38" s="36" t="s">
        <v>270</v>
      </c>
      <c r="E38" s="45" t="s">
        <v>265</v>
      </c>
      <c r="F38" s="46">
        <f t="shared" si="3"/>
        <v>145.2</v>
      </c>
      <c r="G38" s="46"/>
      <c r="H38" s="46"/>
      <c r="I38" s="46"/>
      <c r="J38" s="46"/>
      <c r="K38" s="46">
        <v>145.2</v>
      </c>
      <c r="L38" s="46"/>
      <c r="M38" s="46"/>
      <c r="N38" s="46"/>
      <c r="O38" s="46"/>
      <c r="P38" s="46"/>
      <c r="Q38" s="46"/>
      <c r="R38" s="46"/>
      <c r="S38" s="46"/>
      <c r="T38" s="46"/>
    </row>
    <row r="39" ht="19.9" customHeight="true" spans="1:20">
      <c r="A39" s="43"/>
      <c r="B39" s="43"/>
      <c r="C39" s="43"/>
      <c r="D39" s="38" t="s">
        <v>165</v>
      </c>
      <c r="E39" s="38" t="s">
        <v>166</v>
      </c>
      <c r="F39" s="80">
        <f t="shared" si="3"/>
        <v>748.76</v>
      </c>
      <c r="G39" s="80"/>
      <c r="H39" s="80"/>
      <c r="I39" s="80"/>
      <c r="J39" s="80"/>
      <c r="K39" s="80">
        <f>SUM(K40:K45)</f>
        <v>612.81</v>
      </c>
      <c r="L39" s="80">
        <f>SUM(L40:L45)</f>
        <v>3</v>
      </c>
      <c r="M39" s="80"/>
      <c r="N39" s="80"/>
      <c r="O39" s="80">
        <f>SUM(O40:O45)</f>
        <v>132.95</v>
      </c>
      <c r="P39" s="80"/>
      <c r="Q39" s="80"/>
      <c r="R39" s="80"/>
      <c r="S39" s="80"/>
      <c r="T39" s="80"/>
    </row>
    <row r="40" ht="19.9" customHeight="true" spans="1:20">
      <c r="A40" s="44" t="s">
        <v>244</v>
      </c>
      <c r="B40" s="44" t="s">
        <v>245</v>
      </c>
      <c r="C40" s="44" t="s">
        <v>257</v>
      </c>
      <c r="D40" s="36" t="s">
        <v>271</v>
      </c>
      <c r="E40" s="45" t="s">
        <v>269</v>
      </c>
      <c r="F40" s="46">
        <f t="shared" si="3"/>
        <v>132.95</v>
      </c>
      <c r="G40" s="46"/>
      <c r="H40" s="46"/>
      <c r="I40" s="46"/>
      <c r="J40" s="46"/>
      <c r="K40" s="46"/>
      <c r="L40" s="46"/>
      <c r="M40" s="46"/>
      <c r="N40" s="46"/>
      <c r="O40" s="46">
        <v>132.95</v>
      </c>
      <c r="P40" s="46"/>
      <c r="Q40" s="46"/>
      <c r="R40" s="46"/>
      <c r="S40" s="46"/>
      <c r="T40" s="46"/>
    </row>
    <row r="41" ht="19.9" customHeight="true" spans="1:20">
      <c r="A41" s="44" t="s">
        <v>251</v>
      </c>
      <c r="B41" s="44" t="s">
        <v>252</v>
      </c>
      <c r="C41" s="44" t="s">
        <v>262</v>
      </c>
      <c r="D41" s="36" t="s">
        <v>271</v>
      </c>
      <c r="E41" s="45" t="s">
        <v>263</v>
      </c>
      <c r="F41" s="46">
        <f t="shared" si="3"/>
        <v>381.11</v>
      </c>
      <c r="G41" s="46"/>
      <c r="H41" s="46"/>
      <c r="I41" s="46"/>
      <c r="J41" s="46"/>
      <c r="K41" s="81">
        <f>381.11</f>
        <v>381.11</v>
      </c>
      <c r="L41" s="46"/>
      <c r="M41" s="46"/>
      <c r="N41" s="46"/>
      <c r="O41" s="46"/>
      <c r="P41" s="46"/>
      <c r="Q41" s="46"/>
      <c r="R41" s="46"/>
      <c r="S41" s="46"/>
      <c r="T41" s="46"/>
    </row>
    <row r="42" ht="19.9" customHeight="true" spans="1:20">
      <c r="A42" s="44" t="s">
        <v>244</v>
      </c>
      <c r="B42" s="44" t="s">
        <v>245</v>
      </c>
      <c r="C42" s="44" t="s">
        <v>245</v>
      </c>
      <c r="D42" s="36" t="s">
        <v>271</v>
      </c>
      <c r="E42" s="45" t="s">
        <v>254</v>
      </c>
      <c r="F42" s="46">
        <f t="shared" si="3"/>
        <v>46.61</v>
      </c>
      <c r="G42" s="46"/>
      <c r="H42" s="46"/>
      <c r="I42" s="46"/>
      <c r="J42" s="46"/>
      <c r="K42" s="46">
        <v>46.61</v>
      </c>
      <c r="L42" s="46"/>
      <c r="M42" s="46"/>
      <c r="N42" s="46"/>
      <c r="O42" s="46"/>
      <c r="P42" s="46"/>
      <c r="Q42" s="46"/>
      <c r="R42" s="46"/>
      <c r="S42" s="46"/>
      <c r="T42" s="46"/>
    </row>
    <row r="43" ht="19.9" customHeight="true" spans="1:20">
      <c r="A43" s="44" t="s">
        <v>244</v>
      </c>
      <c r="B43" s="44" t="s">
        <v>249</v>
      </c>
      <c r="C43" s="44" t="s">
        <v>249</v>
      </c>
      <c r="D43" s="36" t="s">
        <v>271</v>
      </c>
      <c r="E43" s="45" t="s">
        <v>255</v>
      </c>
      <c r="F43" s="46">
        <f t="shared" si="3"/>
        <v>25.16</v>
      </c>
      <c r="G43" s="46"/>
      <c r="H43" s="46"/>
      <c r="I43" s="46"/>
      <c r="J43" s="46"/>
      <c r="K43" s="46">
        <v>25.16</v>
      </c>
      <c r="L43" s="46"/>
      <c r="M43" s="46"/>
      <c r="N43" s="46"/>
      <c r="O43" s="46"/>
      <c r="P43" s="46"/>
      <c r="Q43" s="46"/>
      <c r="R43" s="46"/>
      <c r="S43" s="46"/>
      <c r="T43" s="46"/>
    </row>
    <row r="44" ht="19.9" customHeight="true" spans="1:20">
      <c r="A44" s="44" t="s">
        <v>256</v>
      </c>
      <c r="B44" s="44" t="s">
        <v>257</v>
      </c>
      <c r="C44" s="44" t="s">
        <v>246</v>
      </c>
      <c r="D44" s="36" t="s">
        <v>271</v>
      </c>
      <c r="E44" s="45" t="s">
        <v>258</v>
      </c>
      <c r="F44" s="46">
        <f t="shared" si="3"/>
        <v>35.74</v>
      </c>
      <c r="G44" s="46"/>
      <c r="H44" s="46"/>
      <c r="I44" s="46"/>
      <c r="J44" s="46"/>
      <c r="K44" s="46">
        <v>35.74</v>
      </c>
      <c r="L44" s="46"/>
      <c r="M44" s="46"/>
      <c r="N44" s="46"/>
      <c r="O44" s="46"/>
      <c r="P44" s="46"/>
      <c r="Q44" s="46"/>
      <c r="R44" s="46"/>
      <c r="S44" s="46"/>
      <c r="T44" s="46"/>
    </row>
    <row r="45" ht="19.9" customHeight="true" spans="1:20">
      <c r="A45" s="44" t="s">
        <v>251</v>
      </c>
      <c r="B45" s="44" t="s">
        <v>252</v>
      </c>
      <c r="C45" s="44" t="s">
        <v>249</v>
      </c>
      <c r="D45" s="36" t="s">
        <v>271</v>
      </c>
      <c r="E45" s="45" t="s">
        <v>266</v>
      </c>
      <c r="F45" s="46">
        <f t="shared" si="3"/>
        <v>127.19</v>
      </c>
      <c r="G45" s="46"/>
      <c r="H45" s="46"/>
      <c r="I45" s="46"/>
      <c r="J45" s="46"/>
      <c r="K45" s="46">
        <v>124.19</v>
      </c>
      <c r="L45" s="46">
        <v>3</v>
      </c>
      <c r="M45" s="46"/>
      <c r="N45" s="46"/>
      <c r="O45" s="46"/>
      <c r="P45" s="46"/>
      <c r="Q45" s="46"/>
      <c r="R45" s="46"/>
      <c r="S45" s="46"/>
      <c r="T45" s="46"/>
    </row>
    <row r="46" ht="19.9" customHeight="true" spans="1:20">
      <c r="A46" s="43"/>
      <c r="B46" s="43"/>
      <c r="C46" s="43"/>
      <c r="D46" s="38" t="s">
        <v>167</v>
      </c>
      <c r="E46" s="38" t="s">
        <v>168</v>
      </c>
      <c r="F46" s="80">
        <f t="shared" si="3"/>
        <v>677.41</v>
      </c>
      <c r="G46" s="80"/>
      <c r="H46" s="80"/>
      <c r="I46" s="80"/>
      <c r="J46" s="80"/>
      <c r="K46" s="80">
        <f>SUM(K47:K52)</f>
        <v>672.14</v>
      </c>
      <c r="L46" s="80"/>
      <c r="M46" s="80"/>
      <c r="N46" s="80"/>
      <c r="O46" s="80">
        <f>O47</f>
        <v>5.27</v>
      </c>
      <c r="P46" s="80"/>
      <c r="Q46" s="80"/>
      <c r="R46" s="80"/>
      <c r="S46" s="80"/>
      <c r="T46" s="80"/>
    </row>
    <row r="47" ht="19.9" customHeight="true" spans="1:20">
      <c r="A47" s="44" t="s">
        <v>244</v>
      </c>
      <c r="B47" s="44" t="s">
        <v>245</v>
      </c>
      <c r="C47" s="44" t="s">
        <v>257</v>
      </c>
      <c r="D47" s="36" t="s">
        <v>272</v>
      </c>
      <c r="E47" s="45" t="s">
        <v>269</v>
      </c>
      <c r="F47" s="46">
        <f t="shared" si="3"/>
        <v>5.27</v>
      </c>
      <c r="G47" s="46"/>
      <c r="H47" s="46"/>
      <c r="I47" s="46"/>
      <c r="J47" s="46"/>
      <c r="K47" s="46"/>
      <c r="L47" s="46"/>
      <c r="M47" s="46"/>
      <c r="N47" s="46"/>
      <c r="O47" s="46">
        <v>5.27</v>
      </c>
      <c r="P47" s="46"/>
      <c r="Q47" s="46"/>
      <c r="R47" s="46"/>
      <c r="S47" s="46"/>
      <c r="T47" s="46"/>
    </row>
    <row r="48" ht="19.9" customHeight="true" spans="1:20">
      <c r="A48" s="44" t="s">
        <v>251</v>
      </c>
      <c r="B48" s="44" t="s">
        <v>252</v>
      </c>
      <c r="C48" s="44" t="s">
        <v>262</v>
      </c>
      <c r="D48" s="36" t="s">
        <v>272</v>
      </c>
      <c r="E48" s="45" t="s">
        <v>263</v>
      </c>
      <c r="F48" s="46">
        <f t="shared" si="3"/>
        <v>294.54</v>
      </c>
      <c r="G48" s="46"/>
      <c r="H48" s="46"/>
      <c r="I48" s="46"/>
      <c r="J48" s="46"/>
      <c r="K48" s="46">
        <v>294.54</v>
      </c>
      <c r="L48" s="46"/>
      <c r="M48" s="46"/>
      <c r="N48" s="46"/>
      <c r="O48" s="46"/>
      <c r="P48" s="46"/>
      <c r="Q48" s="46"/>
      <c r="R48" s="46"/>
      <c r="S48" s="46"/>
      <c r="T48" s="46"/>
    </row>
    <row r="49" ht="19.9" customHeight="true" spans="1:20">
      <c r="A49" s="44" t="s">
        <v>244</v>
      </c>
      <c r="B49" s="44" t="s">
        <v>245</v>
      </c>
      <c r="C49" s="44" t="s">
        <v>245</v>
      </c>
      <c r="D49" s="36" t="s">
        <v>272</v>
      </c>
      <c r="E49" s="45" t="s">
        <v>254</v>
      </c>
      <c r="F49" s="46">
        <f t="shared" si="3"/>
        <v>36.69</v>
      </c>
      <c r="G49" s="46"/>
      <c r="H49" s="46"/>
      <c r="I49" s="46"/>
      <c r="J49" s="46"/>
      <c r="K49" s="46">
        <v>36.69</v>
      </c>
      <c r="L49" s="46"/>
      <c r="M49" s="46"/>
      <c r="N49" s="46"/>
      <c r="O49" s="46"/>
      <c r="P49" s="46"/>
      <c r="Q49" s="46"/>
      <c r="R49" s="46"/>
      <c r="S49" s="46"/>
      <c r="T49" s="46"/>
    </row>
    <row r="50" ht="19.9" customHeight="true" spans="1:20">
      <c r="A50" s="44" t="s">
        <v>244</v>
      </c>
      <c r="B50" s="44" t="s">
        <v>249</v>
      </c>
      <c r="C50" s="44" t="s">
        <v>249</v>
      </c>
      <c r="D50" s="36" t="s">
        <v>272</v>
      </c>
      <c r="E50" s="45" t="s">
        <v>255</v>
      </c>
      <c r="F50" s="46">
        <f t="shared" si="3"/>
        <v>19.8</v>
      </c>
      <c r="G50" s="46"/>
      <c r="H50" s="46"/>
      <c r="I50" s="46"/>
      <c r="J50" s="46"/>
      <c r="K50" s="46">
        <v>19.8</v>
      </c>
      <c r="L50" s="46"/>
      <c r="M50" s="46"/>
      <c r="N50" s="46"/>
      <c r="O50" s="46"/>
      <c r="P50" s="46"/>
      <c r="Q50" s="46"/>
      <c r="R50" s="46"/>
      <c r="S50" s="46"/>
      <c r="T50" s="46"/>
    </row>
    <row r="51" ht="19.9" customHeight="true" spans="1:20">
      <c r="A51" s="44" t="s">
        <v>256</v>
      </c>
      <c r="B51" s="44" t="s">
        <v>257</v>
      </c>
      <c r="C51" s="44" t="s">
        <v>246</v>
      </c>
      <c r="D51" s="36" t="s">
        <v>272</v>
      </c>
      <c r="E51" s="45" t="s">
        <v>258</v>
      </c>
      <c r="F51" s="46">
        <f t="shared" si="3"/>
        <v>28.43</v>
      </c>
      <c r="G51" s="46"/>
      <c r="H51" s="46"/>
      <c r="I51" s="46"/>
      <c r="J51" s="46"/>
      <c r="K51" s="46">
        <v>28.43</v>
      </c>
      <c r="L51" s="46"/>
      <c r="M51" s="46"/>
      <c r="N51" s="46"/>
      <c r="O51" s="46"/>
      <c r="P51" s="46"/>
      <c r="Q51" s="46"/>
      <c r="R51" s="46"/>
      <c r="S51" s="46"/>
      <c r="T51" s="46"/>
    </row>
    <row r="52" ht="19.9" customHeight="true" spans="1:20">
      <c r="A52" s="44" t="s">
        <v>251</v>
      </c>
      <c r="B52" s="44" t="s">
        <v>252</v>
      </c>
      <c r="C52" s="44" t="s">
        <v>249</v>
      </c>
      <c r="D52" s="36" t="s">
        <v>272</v>
      </c>
      <c r="E52" s="45" t="s">
        <v>266</v>
      </c>
      <c r="F52" s="46">
        <f t="shared" si="3"/>
        <v>292.68</v>
      </c>
      <c r="G52" s="46"/>
      <c r="H52" s="46"/>
      <c r="I52" s="46"/>
      <c r="J52" s="46"/>
      <c r="K52" s="46">
        <v>292.68</v>
      </c>
      <c r="L52" s="46"/>
      <c r="M52" s="46"/>
      <c r="N52" s="46"/>
      <c r="O52" s="46"/>
      <c r="P52" s="46"/>
      <c r="Q52" s="46"/>
      <c r="R52" s="46"/>
      <c r="S52" s="46"/>
      <c r="T52" s="46"/>
    </row>
  </sheetData>
  <mergeCells count="21">
    <mergeCell ref="S1:T1"/>
    <mergeCell ref="A2:T2"/>
    <mergeCell ref="A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true"/>
  <pageMargins left="0.0784722222222222" right="0.0784722222222222" top="0.0784722222222222" bottom="0.0784722222222222" header="0" footer="0"/>
  <pageSetup paperSize="9" orientation="landscape" horizontalDpi="6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2"/>
  <sheetViews>
    <sheetView workbookViewId="0">
      <pane ySplit="6" topLeftCell="A7" activePane="bottomLeft" state="frozen"/>
      <selection/>
      <selection pane="bottomLeft" activeCell="F11" sqref="F11:F52"/>
    </sheetView>
  </sheetViews>
  <sheetFormatPr defaultColWidth="10" defaultRowHeight="13.5"/>
  <cols>
    <col min="1" max="2" width="4.075" customWidth="true"/>
    <col min="3" max="3" width="4.2" customWidth="true"/>
    <col min="4" max="4" width="6.1" customWidth="true"/>
    <col min="5" max="5" width="15.8833333333333" customWidth="true"/>
    <col min="6" max="6" width="8.95" customWidth="true"/>
    <col min="7" max="7" width="7.775" customWidth="true"/>
    <col min="8" max="8" width="6.69166666666667" customWidth="true"/>
    <col min="9" max="16" width="7.175" customWidth="true"/>
    <col min="17" max="17" width="5.83333333333333" customWidth="true"/>
    <col min="18" max="18" width="7.175" customWidth="true"/>
    <col min="19" max="21" width="5.225" customWidth="true"/>
    <col min="22" max="22" width="9.76666666666667" customWidth="true"/>
  </cols>
  <sheetData>
    <row r="1" ht="14.3" customHeight="true" spans="1:21">
      <c r="A1" s="1"/>
      <c r="S1" s="13" t="s">
        <v>273</v>
      </c>
      <c r="T1" s="13"/>
      <c r="U1" s="13"/>
    </row>
    <row r="2" ht="26" customHeight="true" spans="1:21">
      <c r="A2" s="32" t="s">
        <v>11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</row>
    <row r="3" ht="21.1" customHeight="true" spans="1:21">
      <c r="A3" s="72" t="s">
        <v>274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</row>
    <row r="4" ht="19.55" customHeight="true" spans="1:21">
      <c r="A4" s="49" t="s">
        <v>223</v>
      </c>
      <c r="B4" s="49"/>
      <c r="C4" s="49"/>
      <c r="D4" s="49" t="s">
        <v>224</v>
      </c>
      <c r="E4" s="49" t="s">
        <v>225</v>
      </c>
      <c r="F4" s="49" t="s">
        <v>275</v>
      </c>
      <c r="G4" s="49" t="s">
        <v>172</v>
      </c>
      <c r="H4" s="49"/>
      <c r="I4" s="49"/>
      <c r="J4" s="49"/>
      <c r="K4" s="49" t="s">
        <v>173</v>
      </c>
      <c r="L4" s="49"/>
      <c r="M4" s="49"/>
      <c r="N4" s="49"/>
      <c r="O4" s="49"/>
      <c r="P4" s="49"/>
      <c r="Q4" s="49"/>
      <c r="R4" s="49"/>
      <c r="S4" s="49"/>
      <c r="T4" s="49"/>
      <c r="U4" s="49"/>
    </row>
    <row r="5" ht="45" customHeight="true" spans="1:21">
      <c r="A5" s="49" t="s">
        <v>241</v>
      </c>
      <c r="B5" s="49" t="s">
        <v>242</v>
      </c>
      <c r="C5" s="49" t="s">
        <v>243</v>
      </c>
      <c r="D5" s="49"/>
      <c r="E5" s="49"/>
      <c r="F5" s="49"/>
      <c r="G5" s="49" t="s">
        <v>137</v>
      </c>
      <c r="H5" s="49" t="s">
        <v>276</v>
      </c>
      <c r="I5" s="49" t="s">
        <v>277</v>
      </c>
      <c r="J5" s="49" t="s">
        <v>235</v>
      </c>
      <c r="K5" s="49" t="s">
        <v>137</v>
      </c>
      <c r="L5" s="49" t="s">
        <v>278</v>
      </c>
      <c r="M5" s="49" t="s">
        <v>279</v>
      </c>
      <c r="N5" s="49" t="s">
        <v>280</v>
      </c>
      <c r="O5" s="49" t="s">
        <v>237</v>
      </c>
      <c r="P5" s="49" t="s">
        <v>281</v>
      </c>
      <c r="Q5" s="49" t="s">
        <v>282</v>
      </c>
      <c r="R5" s="49" t="s">
        <v>283</v>
      </c>
      <c r="S5" s="49" t="s">
        <v>233</v>
      </c>
      <c r="T5" s="49" t="s">
        <v>236</v>
      </c>
      <c r="U5" s="49" t="s">
        <v>240</v>
      </c>
    </row>
    <row r="6" ht="19.9" customHeight="true" spans="1:21">
      <c r="A6" s="73"/>
      <c r="B6" s="73"/>
      <c r="C6" s="73"/>
      <c r="D6" s="73"/>
      <c r="E6" s="73" t="s">
        <v>137</v>
      </c>
      <c r="F6" s="74">
        <f>G6+K6</f>
        <v>11998.93</v>
      </c>
      <c r="G6" s="75">
        <f>SUM(H6:J6)</f>
        <v>9909.04</v>
      </c>
      <c r="H6" s="75">
        <f t="shared" ref="H6:N6" si="0">H7</f>
        <v>6745.64</v>
      </c>
      <c r="I6" s="75">
        <f t="shared" si="0"/>
        <v>1615.53</v>
      </c>
      <c r="J6" s="75">
        <f t="shared" si="0"/>
        <v>1547.87</v>
      </c>
      <c r="K6" s="75">
        <f>SUM(L6:U6)</f>
        <v>2089.89</v>
      </c>
      <c r="L6" s="75">
        <f t="shared" si="0"/>
        <v>57.9</v>
      </c>
      <c r="M6" s="75">
        <f t="shared" si="0"/>
        <v>2022.19</v>
      </c>
      <c r="N6" s="75"/>
      <c r="O6" s="75"/>
      <c r="P6" s="75"/>
      <c r="Q6" s="75">
        <f t="shared" ref="O6:Q6" si="1">Q7</f>
        <v>9.8</v>
      </c>
      <c r="R6" s="75"/>
      <c r="S6" s="75"/>
      <c r="T6" s="75"/>
      <c r="U6" s="75"/>
    </row>
    <row r="7" ht="19.9" customHeight="true" spans="1:21">
      <c r="A7" s="34"/>
      <c r="B7" s="34"/>
      <c r="C7" s="34"/>
      <c r="D7" s="21" t="s">
        <v>155</v>
      </c>
      <c r="E7" s="21" t="s">
        <v>156</v>
      </c>
      <c r="F7" s="61">
        <f>G7+K7</f>
        <v>11998.93</v>
      </c>
      <c r="G7" s="22">
        <f>SUM(H7:J7)</f>
        <v>9909.04</v>
      </c>
      <c r="H7" s="22">
        <f t="shared" ref="H7:Q7" si="2">H8+H20+H25+H32+H39+H46</f>
        <v>6745.64</v>
      </c>
      <c r="I7" s="22">
        <f t="shared" si="2"/>
        <v>1615.53</v>
      </c>
      <c r="J7" s="22">
        <f t="shared" si="2"/>
        <v>1547.87</v>
      </c>
      <c r="K7" s="22">
        <f>SUM(L7:U7)</f>
        <v>2089.89</v>
      </c>
      <c r="L7" s="22">
        <f t="shared" si="2"/>
        <v>57.9</v>
      </c>
      <c r="M7" s="22">
        <f t="shared" si="2"/>
        <v>2022.19</v>
      </c>
      <c r="N7" s="22"/>
      <c r="O7" s="22"/>
      <c r="P7" s="22"/>
      <c r="Q7" s="22">
        <f t="shared" si="2"/>
        <v>9.8</v>
      </c>
      <c r="R7" s="22"/>
      <c r="S7" s="22"/>
      <c r="T7" s="22"/>
      <c r="U7" s="22"/>
    </row>
    <row r="8" ht="19.9" customHeight="true" spans="1:21">
      <c r="A8" s="43"/>
      <c r="B8" s="43"/>
      <c r="C8" s="43"/>
      <c r="D8" s="38" t="s">
        <v>157</v>
      </c>
      <c r="E8" s="38" t="s">
        <v>158</v>
      </c>
      <c r="F8" s="61">
        <f>G8+K8</f>
        <v>8973.87</v>
      </c>
      <c r="G8" s="22">
        <f>SUM(H8:J8)</f>
        <v>7622.05</v>
      </c>
      <c r="H8" s="22">
        <f t="shared" ref="H8:M8" si="3">SUM(H9:H19)</f>
        <v>5070.47</v>
      </c>
      <c r="I8" s="22">
        <f t="shared" si="3"/>
        <v>1296.87</v>
      </c>
      <c r="J8" s="22">
        <f t="shared" si="3"/>
        <v>1254.71</v>
      </c>
      <c r="K8" s="22">
        <f>SUM(L8:U8)</f>
        <v>1351.82</v>
      </c>
      <c r="L8" s="22">
        <f>SUM(L9:L19)</f>
        <v>0</v>
      </c>
      <c r="M8" s="22">
        <f t="shared" si="3"/>
        <v>1351.82</v>
      </c>
      <c r="N8" s="22"/>
      <c r="O8" s="22"/>
      <c r="P8" s="22"/>
      <c r="Q8" s="22"/>
      <c r="R8" s="22"/>
      <c r="S8" s="22"/>
      <c r="T8" s="22"/>
      <c r="U8" s="22"/>
    </row>
    <row r="9" ht="17" customHeight="true" spans="1:21">
      <c r="A9" s="44" t="s">
        <v>244</v>
      </c>
      <c r="B9" s="44" t="s">
        <v>245</v>
      </c>
      <c r="C9" s="44" t="s">
        <v>246</v>
      </c>
      <c r="D9" s="36" t="s">
        <v>247</v>
      </c>
      <c r="E9" s="45" t="s">
        <v>248</v>
      </c>
      <c r="F9" s="39">
        <f>G9+K9</f>
        <v>1253.05</v>
      </c>
      <c r="G9" s="24">
        <f>H9+I9+J9</f>
        <v>1253.05</v>
      </c>
      <c r="H9" s="24"/>
      <c r="I9" s="24"/>
      <c r="J9" s="24">
        <v>1253.05</v>
      </c>
      <c r="K9" s="24">
        <f>SUM(L9:U9)</f>
        <v>0</v>
      </c>
      <c r="L9" s="24"/>
      <c r="M9" s="24"/>
      <c r="N9" s="24"/>
      <c r="O9" s="24"/>
      <c r="P9" s="24"/>
      <c r="Q9" s="24"/>
      <c r="R9" s="24"/>
      <c r="S9" s="24"/>
      <c r="T9" s="24"/>
      <c r="U9" s="24"/>
    </row>
    <row r="10" ht="17" customHeight="true" spans="1:21">
      <c r="A10" s="44" t="s">
        <v>244</v>
      </c>
      <c r="B10" s="44" t="s">
        <v>245</v>
      </c>
      <c r="C10" s="44" t="s">
        <v>249</v>
      </c>
      <c r="D10" s="36" t="s">
        <v>247</v>
      </c>
      <c r="E10" s="45" t="s">
        <v>250</v>
      </c>
      <c r="F10" s="39">
        <f t="shared" ref="F10:F19" si="4">G10+K10</f>
        <v>1.66</v>
      </c>
      <c r="G10" s="24">
        <f t="shared" ref="G10:G19" si="5">H10+I10+J10</f>
        <v>1.66</v>
      </c>
      <c r="H10" s="24"/>
      <c r="I10" s="24"/>
      <c r="J10" s="24">
        <v>1.66</v>
      </c>
      <c r="K10" s="24">
        <f t="shared" ref="K10:K19" si="6">SUM(L10:U10)</f>
        <v>0</v>
      </c>
      <c r="L10" s="24"/>
      <c r="M10" s="24"/>
      <c r="N10" s="24"/>
      <c r="O10" s="24"/>
      <c r="P10" s="24"/>
      <c r="Q10" s="24"/>
      <c r="R10" s="24"/>
      <c r="S10" s="24"/>
      <c r="T10" s="24"/>
      <c r="U10" s="24"/>
    </row>
    <row r="11" ht="17" customHeight="true" spans="1:21">
      <c r="A11" s="44" t="s">
        <v>251</v>
      </c>
      <c r="B11" s="44" t="s">
        <v>252</v>
      </c>
      <c r="C11" s="44" t="s">
        <v>246</v>
      </c>
      <c r="D11" s="36" t="s">
        <v>247</v>
      </c>
      <c r="E11" s="45" t="s">
        <v>253</v>
      </c>
      <c r="F11" s="39">
        <f t="shared" si="4"/>
        <v>5052.46</v>
      </c>
      <c r="G11" s="24">
        <f t="shared" si="5"/>
        <v>5052.46</v>
      </c>
      <c r="H11" s="24">
        <v>3755.59</v>
      </c>
      <c r="I11" s="24">
        <v>1296.87</v>
      </c>
      <c r="J11" s="24"/>
      <c r="K11" s="24">
        <f t="shared" si="6"/>
        <v>0</v>
      </c>
      <c r="L11" s="24"/>
      <c r="M11" s="24"/>
      <c r="N11" s="24"/>
      <c r="O11" s="24"/>
      <c r="P11" s="24"/>
      <c r="Q11" s="24"/>
      <c r="R11" s="24"/>
      <c r="S11" s="24"/>
      <c r="T11" s="24"/>
      <c r="U11" s="24"/>
    </row>
    <row r="12" ht="19.9" customHeight="true" spans="1:21">
      <c r="A12" s="44" t="s">
        <v>244</v>
      </c>
      <c r="B12" s="44" t="s">
        <v>245</v>
      </c>
      <c r="C12" s="44" t="s">
        <v>245</v>
      </c>
      <c r="D12" s="36" t="s">
        <v>247</v>
      </c>
      <c r="E12" s="45" t="s">
        <v>254</v>
      </c>
      <c r="F12" s="39">
        <f t="shared" si="4"/>
        <v>568.37</v>
      </c>
      <c r="G12" s="24">
        <f t="shared" si="5"/>
        <v>568.37</v>
      </c>
      <c r="H12" s="24">
        <v>568.37</v>
      </c>
      <c r="I12" s="24"/>
      <c r="J12" s="24"/>
      <c r="K12" s="24">
        <f t="shared" si="6"/>
        <v>0</v>
      </c>
      <c r="L12" s="24"/>
      <c r="M12" s="24"/>
      <c r="N12" s="24"/>
      <c r="O12" s="24"/>
      <c r="P12" s="24"/>
      <c r="Q12" s="24"/>
      <c r="R12" s="24"/>
      <c r="S12" s="24"/>
      <c r="T12" s="24"/>
      <c r="U12" s="24"/>
    </row>
    <row r="13" ht="19.9" customHeight="true" spans="1:21">
      <c r="A13" s="44" t="s">
        <v>244</v>
      </c>
      <c r="B13" s="44" t="s">
        <v>249</v>
      </c>
      <c r="C13" s="44" t="s">
        <v>249</v>
      </c>
      <c r="D13" s="36" t="s">
        <v>247</v>
      </c>
      <c r="E13" s="45" t="s">
        <v>255</v>
      </c>
      <c r="F13" s="39">
        <f t="shared" si="4"/>
        <v>306.79</v>
      </c>
      <c r="G13" s="24">
        <f t="shared" si="5"/>
        <v>306.79</v>
      </c>
      <c r="H13" s="24">
        <v>306.79</v>
      </c>
      <c r="I13" s="24"/>
      <c r="J13" s="24"/>
      <c r="K13" s="24">
        <f t="shared" si="6"/>
        <v>0</v>
      </c>
      <c r="L13" s="24"/>
      <c r="M13" s="24"/>
      <c r="N13" s="24"/>
      <c r="O13" s="24"/>
      <c r="P13" s="24"/>
      <c r="Q13" s="24"/>
      <c r="R13" s="24"/>
      <c r="S13" s="24"/>
      <c r="T13" s="24"/>
      <c r="U13" s="24"/>
    </row>
    <row r="14" ht="17" customHeight="true" spans="1:21">
      <c r="A14" s="44" t="s">
        <v>256</v>
      </c>
      <c r="B14" s="44" t="s">
        <v>257</v>
      </c>
      <c r="C14" s="44" t="s">
        <v>246</v>
      </c>
      <c r="D14" s="36" t="s">
        <v>247</v>
      </c>
      <c r="E14" s="45" t="s">
        <v>258</v>
      </c>
      <c r="F14" s="39">
        <f t="shared" si="4"/>
        <v>439.72</v>
      </c>
      <c r="G14" s="24">
        <f t="shared" si="5"/>
        <v>439.72</v>
      </c>
      <c r="H14" s="76">
        <v>439.72</v>
      </c>
      <c r="I14" s="24"/>
      <c r="J14" s="24"/>
      <c r="K14" s="24">
        <f t="shared" si="6"/>
        <v>0</v>
      </c>
      <c r="L14" s="24"/>
      <c r="M14" s="24"/>
      <c r="N14" s="24"/>
      <c r="O14" s="24"/>
      <c r="P14" s="24"/>
      <c r="Q14" s="24"/>
      <c r="R14" s="24"/>
      <c r="S14" s="24"/>
      <c r="T14" s="24"/>
      <c r="U14" s="24"/>
    </row>
    <row r="15" ht="17" customHeight="true" spans="1:21">
      <c r="A15" s="44" t="s">
        <v>251</v>
      </c>
      <c r="B15" s="44" t="s">
        <v>252</v>
      </c>
      <c r="C15" s="44" t="s">
        <v>259</v>
      </c>
      <c r="D15" s="36" t="s">
        <v>247</v>
      </c>
      <c r="E15" s="45" t="s">
        <v>260</v>
      </c>
      <c r="F15" s="39">
        <f t="shared" si="4"/>
        <v>247.82</v>
      </c>
      <c r="G15" s="24">
        <f t="shared" si="5"/>
        <v>0</v>
      </c>
      <c r="H15" s="24"/>
      <c r="I15" s="24"/>
      <c r="J15" s="24"/>
      <c r="K15" s="24">
        <f t="shared" si="6"/>
        <v>247.82</v>
      </c>
      <c r="L15" s="24"/>
      <c r="M15" s="24">
        <v>247.82</v>
      </c>
      <c r="N15" s="24"/>
      <c r="O15" s="24"/>
      <c r="P15" s="24"/>
      <c r="Q15" s="24"/>
      <c r="R15" s="24"/>
      <c r="S15" s="24"/>
      <c r="T15" s="24"/>
      <c r="U15" s="24"/>
    </row>
    <row r="16" ht="17" customHeight="true" spans="1:21">
      <c r="A16" s="44" t="s">
        <v>251</v>
      </c>
      <c r="B16" s="44" t="s">
        <v>252</v>
      </c>
      <c r="C16" s="44" t="s">
        <v>245</v>
      </c>
      <c r="D16" s="36" t="s">
        <v>247</v>
      </c>
      <c r="E16" s="45" t="s">
        <v>261</v>
      </c>
      <c r="F16" s="39">
        <f t="shared" si="4"/>
        <v>184</v>
      </c>
      <c r="G16" s="24">
        <f t="shared" si="5"/>
        <v>0</v>
      </c>
      <c r="H16" s="24"/>
      <c r="I16" s="24"/>
      <c r="J16" s="24"/>
      <c r="K16" s="24">
        <f t="shared" si="6"/>
        <v>184</v>
      </c>
      <c r="L16" s="24"/>
      <c r="M16" s="24">
        <v>184</v>
      </c>
      <c r="N16" s="24"/>
      <c r="O16" s="24"/>
      <c r="P16" s="24"/>
      <c r="Q16" s="24"/>
      <c r="R16" s="24"/>
      <c r="S16" s="24"/>
      <c r="T16" s="24"/>
      <c r="U16" s="24"/>
    </row>
    <row r="17" ht="17" customHeight="true" spans="1:21">
      <c r="A17" s="44" t="s">
        <v>251</v>
      </c>
      <c r="B17" s="44" t="s">
        <v>252</v>
      </c>
      <c r="C17" s="44" t="s">
        <v>262</v>
      </c>
      <c r="D17" s="36" t="s">
        <v>247</v>
      </c>
      <c r="E17" s="45" t="s">
        <v>263</v>
      </c>
      <c r="F17" s="39">
        <f t="shared" si="4"/>
        <v>190</v>
      </c>
      <c r="G17" s="24">
        <f t="shared" si="5"/>
        <v>0</v>
      </c>
      <c r="H17" s="24"/>
      <c r="I17" s="24"/>
      <c r="J17" s="24"/>
      <c r="K17" s="24">
        <f t="shared" si="6"/>
        <v>190</v>
      </c>
      <c r="L17" s="24"/>
      <c r="M17" s="24">
        <v>190</v>
      </c>
      <c r="N17" s="24"/>
      <c r="O17" s="24"/>
      <c r="P17" s="24"/>
      <c r="Q17" s="24"/>
      <c r="R17" s="24"/>
      <c r="S17" s="24"/>
      <c r="T17" s="24"/>
      <c r="U17" s="24"/>
    </row>
    <row r="18" ht="17" customHeight="true" spans="1:21">
      <c r="A18" s="44" t="s">
        <v>251</v>
      </c>
      <c r="B18" s="44" t="s">
        <v>252</v>
      </c>
      <c r="C18" s="44" t="s">
        <v>264</v>
      </c>
      <c r="D18" s="36" t="s">
        <v>247</v>
      </c>
      <c r="E18" s="45" t="s">
        <v>265</v>
      </c>
      <c r="F18" s="39">
        <f t="shared" si="4"/>
        <v>550</v>
      </c>
      <c r="G18" s="24">
        <f t="shared" si="5"/>
        <v>0</v>
      </c>
      <c r="H18" s="24"/>
      <c r="I18" s="24"/>
      <c r="J18" s="24"/>
      <c r="K18" s="24">
        <f t="shared" si="6"/>
        <v>550</v>
      </c>
      <c r="L18" s="24"/>
      <c r="M18" s="24">
        <v>550</v>
      </c>
      <c r="N18" s="24"/>
      <c r="O18" s="24"/>
      <c r="P18" s="24"/>
      <c r="Q18" s="24"/>
      <c r="R18" s="24"/>
      <c r="S18" s="24"/>
      <c r="T18" s="24"/>
      <c r="U18" s="24"/>
    </row>
    <row r="19" ht="19.9" customHeight="true" spans="1:21">
      <c r="A19" s="44" t="s">
        <v>251</v>
      </c>
      <c r="B19" s="44" t="s">
        <v>252</v>
      </c>
      <c r="C19" s="44" t="s">
        <v>249</v>
      </c>
      <c r="D19" s="36" t="s">
        <v>247</v>
      </c>
      <c r="E19" s="45" t="s">
        <v>266</v>
      </c>
      <c r="F19" s="39">
        <f t="shared" si="4"/>
        <v>180</v>
      </c>
      <c r="G19" s="24">
        <f t="shared" si="5"/>
        <v>0</v>
      </c>
      <c r="H19" s="24"/>
      <c r="I19" s="24"/>
      <c r="J19" s="24"/>
      <c r="K19" s="24">
        <f t="shared" si="6"/>
        <v>180</v>
      </c>
      <c r="L19" s="24"/>
      <c r="M19" s="24">
        <v>180</v>
      </c>
      <c r="N19" s="24"/>
      <c r="O19" s="24"/>
      <c r="P19" s="24"/>
      <c r="Q19" s="24"/>
      <c r="R19" s="24"/>
      <c r="S19" s="24"/>
      <c r="T19" s="24"/>
      <c r="U19" s="24"/>
    </row>
    <row r="20" ht="19.9" customHeight="true" spans="1:21">
      <c r="A20" s="43"/>
      <c r="B20" s="43"/>
      <c r="C20" s="43"/>
      <c r="D20" s="38" t="s">
        <v>159</v>
      </c>
      <c r="E20" s="38" t="s">
        <v>160</v>
      </c>
      <c r="F20" s="61">
        <f t="shared" ref="F20:F38" si="7">G20+K20</f>
        <v>123.92</v>
      </c>
      <c r="G20" s="22">
        <f t="shared" ref="G20:G40" si="8">H20+I20+J20</f>
        <v>120.92</v>
      </c>
      <c r="H20" s="22">
        <f>SUM(H21:H24)</f>
        <v>98.06</v>
      </c>
      <c r="I20" s="22">
        <f>SUM(I21:I24)</f>
        <v>22.86</v>
      </c>
      <c r="J20" s="22">
        <f>SUM(J21:J24)</f>
        <v>0</v>
      </c>
      <c r="K20" s="22">
        <v>3</v>
      </c>
      <c r="L20" s="22">
        <v>0</v>
      </c>
      <c r="M20" s="22">
        <v>3</v>
      </c>
      <c r="N20" s="22"/>
      <c r="O20" s="22"/>
      <c r="P20" s="22"/>
      <c r="Q20" s="22"/>
      <c r="R20" s="22"/>
      <c r="S20" s="22"/>
      <c r="T20" s="22"/>
      <c r="U20" s="22"/>
    </row>
    <row r="21" ht="17" customHeight="true" spans="1:21">
      <c r="A21" s="44" t="s">
        <v>251</v>
      </c>
      <c r="B21" s="44" t="s">
        <v>252</v>
      </c>
      <c r="C21" s="44" t="s">
        <v>262</v>
      </c>
      <c r="D21" s="36" t="s">
        <v>267</v>
      </c>
      <c r="E21" s="45" t="s">
        <v>263</v>
      </c>
      <c r="F21" s="39">
        <f t="shared" si="7"/>
        <v>98.11</v>
      </c>
      <c r="G21" s="24">
        <f t="shared" si="8"/>
        <v>95.11</v>
      </c>
      <c r="H21" s="24">
        <v>72.25</v>
      </c>
      <c r="I21" s="24">
        <v>22.86</v>
      </c>
      <c r="J21" s="24"/>
      <c r="K21" s="24">
        <v>3</v>
      </c>
      <c r="L21" s="24"/>
      <c r="M21" s="24">
        <v>3</v>
      </c>
      <c r="N21" s="24"/>
      <c r="O21" s="24"/>
      <c r="P21" s="24"/>
      <c r="Q21" s="24"/>
      <c r="R21" s="24"/>
      <c r="S21" s="24"/>
      <c r="T21" s="24"/>
      <c r="U21" s="24"/>
    </row>
    <row r="22" ht="19.9" customHeight="true" spans="1:21">
      <c r="A22" s="44" t="s">
        <v>244</v>
      </c>
      <c r="B22" s="44" t="s">
        <v>245</v>
      </c>
      <c r="C22" s="44" t="s">
        <v>245</v>
      </c>
      <c r="D22" s="36" t="s">
        <v>267</v>
      </c>
      <c r="E22" s="45" t="s">
        <v>254</v>
      </c>
      <c r="F22" s="39">
        <f t="shared" si="7"/>
        <v>11.13</v>
      </c>
      <c r="G22" s="24">
        <f t="shared" si="8"/>
        <v>11.13</v>
      </c>
      <c r="H22" s="24">
        <v>11.13</v>
      </c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</row>
    <row r="23" ht="19.9" customHeight="true" spans="1:21">
      <c r="A23" s="44" t="s">
        <v>244</v>
      </c>
      <c r="B23" s="44" t="s">
        <v>249</v>
      </c>
      <c r="C23" s="44" t="s">
        <v>249</v>
      </c>
      <c r="D23" s="36" t="s">
        <v>267</v>
      </c>
      <c r="E23" s="45" t="s">
        <v>255</v>
      </c>
      <c r="F23" s="39">
        <f t="shared" si="7"/>
        <v>6.01</v>
      </c>
      <c r="G23" s="24">
        <f t="shared" si="8"/>
        <v>6.01</v>
      </c>
      <c r="H23" s="24">
        <v>6.01</v>
      </c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</row>
    <row r="24" ht="17" customHeight="true" spans="1:21">
      <c r="A24" s="44" t="s">
        <v>256</v>
      </c>
      <c r="B24" s="44" t="s">
        <v>257</v>
      </c>
      <c r="C24" s="44" t="s">
        <v>246</v>
      </c>
      <c r="D24" s="36" t="s">
        <v>267</v>
      </c>
      <c r="E24" s="45" t="s">
        <v>258</v>
      </c>
      <c r="F24" s="39">
        <f t="shared" si="7"/>
        <v>8.67</v>
      </c>
      <c r="G24" s="24">
        <f t="shared" si="8"/>
        <v>8.67</v>
      </c>
      <c r="H24" s="24">
        <v>8.67</v>
      </c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</row>
    <row r="25" ht="19.9" customHeight="true" spans="1:21">
      <c r="A25" s="43"/>
      <c r="B25" s="43"/>
      <c r="C25" s="43"/>
      <c r="D25" s="38" t="s">
        <v>161</v>
      </c>
      <c r="E25" s="38" t="s">
        <v>162</v>
      </c>
      <c r="F25" s="61">
        <f t="shared" si="7"/>
        <v>612.58</v>
      </c>
      <c r="G25" s="22">
        <f t="shared" si="8"/>
        <v>442.58</v>
      </c>
      <c r="H25" s="22">
        <f>SUM(H26:H31)</f>
        <v>349.8</v>
      </c>
      <c r="I25" s="22">
        <f>SUM(I26:I31)</f>
        <v>62.6</v>
      </c>
      <c r="J25" s="22">
        <f>SUM(J26:J31)</f>
        <v>30.18</v>
      </c>
      <c r="K25" s="22">
        <f>SUM(K26:K31)</f>
        <v>170</v>
      </c>
      <c r="L25" s="22">
        <f>SUM(L26:L31)</f>
        <v>22</v>
      </c>
      <c r="M25" s="22">
        <v>141.2</v>
      </c>
      <c r="N25" s="22"/>
      <c r="O25" s="22"/>
      <c r="P25" s="22"/>
      <c r="Q25" s="22">
        <v>6.8</v>
      </c>
      <c r="R25" s="22"/>
      <c r="S25" s="22"/>
      <c r="T25" s="22"/>
      <c r="U25" s="22"/>
    </row>
    <row r="26" ht="17" customHeight="true" spans="1:21">
      <c r="A26" s="44" t="s">
        <v>244</v>
      </c>
      <c r="B26" s="44" t="s">
        <v>245</v>
      </c>
      <c r="C26" s="44" t="s">
        <v>257</v>
      </c>
      <c r="D26" s="36" t="s">
        <v>268</v>
      </c>
      <c r="E26" s="45" t="s">
        <v>269</v>
      </c>
      <c r="F26" s="39">
        <f t="shared" si="7"/>
        <v>30.18</v>
      </c>
      <c r="G26" s="24">
        <f t="shared" si="8"/>
        <v>30.18</v>
      </c>
      <c r="H26" s="24"/>
      <c r="I26" s="24"/>
      <c r="J26" s="76">
        <f>30.18</f>
        <v>30.18</v>
      </c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</row>
    <row r="27" ht="17" customHeight="true" spans="1:21">
      <c r="A27" s="44" t="s">
        <v>251</v>
      </c>
      <c r="B27" s="44" t="s">
        <v>252</v>
      </c>
      <c r="C27" s="44" t="s">
        <v>262</v>
      </c>
      <c r="D27" s="36" t="s">
        <v>268</v>
      </c>
      <c r="E27" s="45" t="s">
        <v>263</v>
      </c>
      <c r="F27" s="39">
        <f t="shared" si="7"/>
        <v>319.92</v>
      </c>
      <c r="G27" s="24">
        <f t="shared" si="8"/>
        <v>319.92</v>
      </c>
      <c r="H27" s="24">
        <v>257.32</v>
      </c>
      <c r="I27" s="24">
        <v>62.6</v>
      </c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</row>
    <row r="28" ht="19.9" customHeight="true" spans="1:21">
      <c r="A28" s="44" t="s">
        <v>244</v>
      </c>
      <c r="B28" s="44" t="s">
        <v>245</v>
      </c>
      <c r="C28" s="44" t="s">
        <v>245</v>
      </c>
      <c r="D28" s="36" t="s">
        <v>268</v>
      </c>
      <c r="E28" s="45" t="s">
        <v>254</v>
      </c>
      <c r="F28" s="39">
        <f t="shared" si="7"/>
        <v>40.01</v>
      </c>
      <c r="G28" s="24">
        <f t="shared" si="8"/>
        <v>40.01</v>
      </c>
      <c r="H28" s="76">
        <f>40+0.01</f>
        <v>40.01</v>
      </c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</row>
    <row r="29" ht="19.9" customHeight="true" spans="1:21">
      <c r="A29" s="44" t="s">
        <v>244</v>
      </c>
      <c r="B29" s="44" t="s">
        <v>249</v>
      </c>
      <c r="C29" s="44" t="s">
        <v>249</v>
      </c>
      <c r="D29" s="36" t="s">
        <v>268</v>
      </c>
      <c r="E29" s="45" t="s">
        <v>255</v>
      </c>
      <c r="F29" s="39">
        <f t="shared" si="7"/>
        <v>21.59</v>
      </c>
      <c r="G29" s="24">
        <f t="shared" si="8"/>
        <v>21.59</v>
      </c>
      <c r="H29" s="24">
        <f>21.6-0.01</f>
        <v>21.59</v>
      </c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</row>
    <row r="30" ht="17" customHeight="true" spans="1:21">
      <c r="A30" s="44" t="s">
        <v>256</v>
      </c>
      <c r="B30" s="44" t="s">
        <v>257</v>
      </c>
      <c r="C30" s="44" t="s">
        <v>246</v>
      </c>
      <c r="D30" s="36" t="s">
        <v>268</v>
      </c>
      <c r="E30" s="45" t="s">
        <v>258</v>
      </c>
      <c r="F30" s="39">
        <f t="shared" si="7"/>
        <v>30.88</v>
      </c>
      <c r="G30" s="24">
        <f t="shared" si="8"/>
        <v>30.88</v>
      </c>
      <c r="H30" s="24">
        <v>30.88</v>
      </c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</row>
    <row r="31" ht="17" customHeight="true" spans="1:21">
      <c r="A31" s="44" t="s">
        <v>251</v>
      </c>
      <c r="B31" s="44" t="s">
        <v>252</v>
      </c>
      <c r="C31" s="44" t="s">
        <v>264</v>
      </c>
      <c r="D31" s="36" t="s">
        <v>268</v>
      </c>
      <c r="E31" s="45" t="s">
        <v>265</v>
      </c>
      <c r="F31" s="39">
        <f t="shared" si="7"/>
        <v>170</v>
      </c>
      <c r="G31" s="24">
        <f t="shared" si="8"/>
        <v>0</v>
      </c>
      <c r="H31" s="24"/>
      <c r="I31" s="24"/>
      <c r="J31" s="24"/>
      <c r="K31" s="24">
        <v>170</v>
      </c>
      <c r="L31" s="24">
        <v>22</v>
      </c>
      <c r="M31" s="24">
        <v>141.2</v>
      </c>
      <c r="N31" s="24"/>
      <c r="O31" s="24"/>
      <c r="P31" s="24"/>
      <c r="Q31" s="24">
        <v>6.8</v>
      </c>
      <c r="R31" s="24"/>
      <c r="S31" s="24"/>
      <c r="T31" s="24"/>
      <c r="U31" s="24"/>
    </row>
    <row r="32" ht="19.9" customHeight="true" spans="1:21">
      <c r="A32" s="43"/>
      <c r="B32" s="43"/>
      <c r="C32" s="43"/>
      <c r="D32" s="38" t="s">
        <v>163</v>
      </c>
      <c r="E32" s="38" t="s">
        <v>164</v>
      </c>
      <c r="F32" s="61">
        <f t="shared" si="7"/>
        <v>862.39</v>
      </c>
      <c r="G32" s="22">
        <f t="shared" si="8"/>
        <v>717.19</v>
      </c>
      <c r="H32" s="22">
        <f>SUM(H33:H38)</f>
        <v>495.54</v>
      </c>
      <c r="I32" s="22">
        <f>SUM(I33:I38)</f>
        <v>96.89</v>
      </c>
      <c r="J32" s="22">
        <f>SUM(J33:J38)</f>
        <v>124.76</v>
      </c>
      <c r="K32" s="22">
        <v>145.2</v>
      </c>
      <c r="L32" s="22">
        <v>0</v>
      </c>
      <c r="M32" s="22">
        <v>145.2</v>
      </c>
      <c r="N32" s="22"/>
      <c r="O32" s="22"/>
      <c r="P32" s="22"/>
      <c r="Q32" s="22"/>
      <c r="R32" s="22"/>
      <c r="S32" s="22"/>
      <c r="T32" s="22"/>
      <c r="U32" s="22"/>
    </row>
    <row r="33" ht="17" customHeight="true" spans="1:21">
      <c r="A33" s="44" t="s">
        <v>244</v>
      </c>
      <c r="B33" s="44" t="s">
        <v>245</v>
      </c>
      <c r="C33" s="44" t="s">
        <v>257</v>
      </c>
      <c r="D33" s="36" t="s">
        <v>270</v>
      </c>
      <c r="E33" s="45" t="s">
        <v>269</v>
      </c>
      <c r="F33" s="39">
        <f t="shared" si="7"/>
        <v>123.25</v>
      </c>
      <c r="G33" s="24">
        <f t="shared" si="8"/>
        <v>123.25</v>
      </c>
      <c r="H33" s="24"/>
      <c r="I33" s="24"/>
      <c r="J33" s="24">
        <v>123.25</v>
      </c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</row>
    <row r="34" ht="19.9" customHeight="true" spans="1:21">
      <c r="A34" s="44" t="s">
        <v>244</v>
      </c>
      <c r="B34" s="44" t="s">
        <v>249</v>
      </c>
      <c r="C34" s="44" t="s">
        <v>249</v>
      </c>
      <c r="D34" s="36" t="s">
        <v>270</v>
      </c>
      <c r="E34" s="45" t="s">
        <v>255</v>
      </c>
      <c r="F34" s="39">
        <f t="shared" si="7"/>
        <v>32.02</v>
      </c>
      <c r="G34" s="24">
        <f t="shared" si="8"/>
        <v>32.02</v>
      </c>
      <c r="H34" s="76">
        <f>30.52-0.01</f>
        <v>30.51</v>
      </c>
      <c r="I34" s="24"/>
      <c r="J34" s="24">
        <v>1.51</v>
      </c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</row>
    <row r="35" ht="17" customHeight="true" spans="1:21">
      <c r="A35" s="44" t="s">
        <v>251</v>
      </c>
      <c r="B35" s="44" t="s">
        <v>252</v>
      </c>
      <c r="C35" s="44" t="s">
        <v>262</v>
      </c>
      <c r="D35" s="36" t="s">
        <v>270</v>
      </c>
      <c r="E35" s="45" t="s">
        <v>263</v>
      </c>
      <c r="F35" s="39">
        <f t="shared" si="7"/>
        <v>461.61</v>
      </c>
      <c r="G35" s="24">
        <f t="shared" si="8"/>
        <v>461.61</v>
      </c>
      <c r="H35" s="24">
        <v>364.72</v>
      </c>
      <c r="I35" s="24">
        <v>96.89</v>
      </c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</row>
    <row r="36" ht="19.9" customHeight="true" spans="1:21">
      <c r="A36" s="44" t="s">
        <v>244</v>
      </c>
      <c r="B36" s="44" t="s">
        <v>245</v>
      </c>
      <c r="C36" s="44" t="s">
        <v>245</v>
      </c>
      <c r="D36" s="36" t="s">
        <v>270</v>
      </c>
      <c r="E36" s="45" t="s">
        <v>254</v>
      </c>
      <c r="F36" s="39">
        <f t="shared" si="7"/>
        <v>56.54</v>
      </c>
      <c r="G36" s="24">
        <f t="shared" si="8"/>
        <v>56.54</v>
      </c>
      <c r="H36" s="24">
        <v>56.54</v>
      </c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</row>
    <row r="37" ht="17" customHeight="true" spans="1:21">
      <c r="A37" s="44" t="s">
        <v>256</v>
      </c>
      <c r="B37" s="44" t="s">
        <v>257</v>
      </c>
      <c r="C37" s="44" t="s">
        <v>246</v>
      </c>
      <c r="D37" s="36" t="s">
        <v>270</v>
      </c>
      <c r="E37" s="45" t="s">
        <v>258</v>
      </c>
      <c r="F37" s="39">
        <f t="shared" si="7"/>
        <v>43.77</v>
      </c>
      <c r="G37" s="24">
        <f t="shared" si="8"/>
        <v>43.77</v>
      </c>
      <c r="H37" s="24">
        <v>43.77</v>
      </c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</row>
    <row r="38" ht="17" customHeight="true" spans="1:21">
      <c r="A38" s="44" t="s">
        <v>251</v>
      </c>
      <c r="B38" s="44" t="s">
        <v>252</v>
      </c>
      <c r="C38" s="44" t="s">
        <v>264</v>
      </c>
      <c r="D38" s="36" t="s">
        <v>270</v>
      </c>
      <c r="E38" s="45" t="s">
        <v>265</v>
      </c>
      <c r="F38" s="39">
        <f t="shared" si="7"/>
        <v>145.2</v>
      </c>
      <c r="G38" s="24">
        <f t="shared" si="8"/>
        <v>0</v>
      </c>
      <c r="H38" s="24"/>
      <c r="I38" s="24"/>
      <c r="J38" s="24"/>
      <c r="K38" s="24">
        <v>145.2</v>
      </c>
      <c r="L38" s="24"/>
      <c r="M38" s="24">
        <v>145.2</v>
      </c>
      <c r="N38" s="24"/>
      <c r="O38" s="24"/>
      <c r="P38" s="24"/>
      <c r="Q38" s="24"/>
      <c r="R38" s="24"/>
      <c r="S38" s="24"/>
      <c r="T38" s="24"/>
      <c r="U38" s="24"/>
    </row>
    <row r="39" ht="19.9" customHeight="true" spans="1:21">
      <c r="A39" s="43"/>
      <c r="B39" s="43"/>
      <c r="C39" s="43"/>
      <c r="D39" s="38" t="s">
        <v>165</v>
      </c>
      <c r="E39" s="38" t="s">
        <v>166</v>
      </c>
      <c r="F39" s="61">
        <f>SUM(F40:F45)</f>
        <v>748.76</v>
      </c>
      <c r="G39" s="22">
        <f t="shared" si="8"/>
        <v>621.57</v>
      </c>
      <c r="H39" s="22">
        <f>SUM(H40:H45)</f>
        <v>409.9</v>
      </c>
      <c r="I39" s="22">
        <f>SUM(I40:I45)</f>
        <v>78.72</v>
      </c>
      <c r="J39" s="22">
        <f>SUM(J40:J45)</f>
        <v>132.95</v>
      </c>
      <c r="K39" s="22">
        <f>L39+M39+Q39</f>
        <v>127.19</v>
      </c>
      <c r="L39" s="22">
        <v>15</v>
      </c>
      <c r="M39" s="22">
        <v>109.19</v>
      </c>
      <c r="N39" s="22"/>
      <c r="O39" s="22"/>
      <c r="P39" s="22"/>
      <c r="Q39" s="22">
        <v>3</v>
      </c>
      <c r="R39" s="22"/>
      <c r="S39" s="22"/>
      <c r="T39" s="22"/>
      <c r="U39" s="22"/>
    </row>
    <row r="40" ht="17" customHeight="true" spans="1:21">
      <c r="A40" s="44" t="s">
        <v>244</v>
      </c>
      <c r="B40" s="44" t="s">
        <v>245</v>
      </c>
      <c r="C40" s="44" t="s">
        <v>257</v>
      </c>
      <c r="D40" s="36" t="s">
        <v>271</v>
      </c>
      <c r="E40" s="45" t="s">
        <v>269</v>
      </c>
      <c r="F40" s="39">
        <f t="shared" ref="F40:F45" si="9">G40+K40</f>
        <v>132.95</v>
      </c>
      <c r="G40" s="24">
        <f t="shared" si="8"/>
        <v>132.95</v>
      </c>
      <c r="H40" s="24"/>
      <c r="I40" s="24"/>
      <c r="J40" s="24">
        <v>132.95</v>
      </c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</row>
    <row r="41" ht="17" customHeight="true" spans="1:21">
      <c r="A41" s="44" t="s">
        <v>251</v>
      </c>
      <c r="B41" s="44" t="s">
        <v>252</v>
      </c>
      <c r="C41" s="44" t="s">
        <v>262</v>
      </c>
      <c r="D41" s="36" t="s">
        <v>271</v>
      </c>
      <c r="E41" s="45" t="s">
        <v>263</v>
      </c>
      <c r="F41" s="39">
        <f t="shared" si="9"/>
        <v>381.11</v>
      </c>
      <c r="G41" s="24">
        <f t="shared" ref="G40:G46" si="10">H41+I41+J41</f>
        <v>381.11</v>
      </c>
      <c r="H41" s="24">
        <v>302.39</v>
      </c>
      <c r="I41" s="24">
        <v>78.72</v>
      </c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</row>
    <row r="42" ht="19.9" customHeight="true" spans="1:21">
      <c r="A42" s="44" t="s">
        <v>244</v>
      </c>
      <c r="B42" s="44" t="s">
        <v>245</v>
      </c>
      <c r="C42" s="44" t="s">
        <v>245</v>
      </c>
      <c r="D42" s="36" t="s">
        <v>271</v>
      </c>
      <c r="E42" s="45" t="s">
        <v>254</v>
      </c>
      <c r="F42" s="39">
        <f t="shared" si="9"/>
        <v>46.61</v>
      </c>
      <c r="G42" s="24">
        <f t="shared" si="10"/>
        <v>46.61</v>
      </c>
      <c r="H42" s="24">
        <v>46.61</v>
      </c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</row>
    <row r="43" ht="19.9" customHeight="true" spans="1:21">
      <c r="A43" s="44" t="s">
        <v>244</v>
      </c>
      <c r="B43" s="44" t="s">
        <v>249</v>
      </c>
      <c r="C43" s="44" t="s">
        <v>249</v>
      </c>
      <c r="D43" s="36" t="s">
        <v>271</v>
      </c>
      <c r="E43" s="45" t="s">
        <v>255</v>
      </c>
      <c r="F43" s="39">
        <f t="shared" si="9"/>
        <v>25.16</v>
      </c>
      <c r="G43" s="24">
        <f t="shared" si="10"/>
        <v>25.16</v>
      </c>
      <c r="H43" s="24">
        <v>25.16</v>
      </c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</row>
    <row r="44" ht="17" customHeight="true" spans="1:21">
      <c r="A44" s="44" t="s">
        <v>256</v>
      </c>
      <c r="B44" s="44" t="s">
        <v>257</v>
      </c>
      <c r="C44" s="44" t="s">
        <v>246</v>
      </c>
      <c r="D44" s="36" t="s">
        <v>271</v>
      </c>
      <c r="E44" s="45" t="s">
        <v>258</v>
      </c>
      <c r="F44" s="39">
        <f t="shared" si="9"/>
        <v>35.74</v>
      </c>
      <c r="G44" s="24">
        <f t="shared" si="10"/>
        <v>35.74</v>
      </c>
      <c r="H44" s="24">
        <v>35.74</v>
      </c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</row>
    <row r="45" ht="23" customHeight="true" spans="1:21">
      <c r="A45" s="44" t="s">
        <v>251</v>
      </c>
      <c r="B45" s="44" t="s">
        <v>252</v>
      </c>
      <c r="C45" s="44" t="s">
        <v>249</v>
      </c>
      <c r="D45" s="36" t="s">
        <v>271</v>
      </c>
      <c r="E45" s="45" t="s">
        <v>266</v>
      </c>
      <c r="F45" s="39">
        <f t="shared" si="9"/>
        <v>127.19</v>
      </c>
      <c r="G45" s="24">
        <f t="shared" si="10"/>
        <v>0</v>
      </c>
      <c r="H45" s="24"/>
      <c r="I45" s="24"/>
      <c r="J45" s="24"/>
      <c r="K45" s="24">
        <v>127.19</v>
      </c>
      <c r="L45" s="24">
        <v>15</v>
      </c>
      <c r="M45" s="24">
        <v>109.19</v>
      </c>
      <c r="N45" s="24"/>
      <c r="O45" s="24"/>
      <c r="P45" s="24"/>
      <c r="Q45" s="24">
        <v>3</v>
      </c>
      <c r="R45" s="24"/>
      <c r="S45" s="24"/>
      <c r="T45" s="24"/>
      <c r="U45" s="24"/>
    </row>
    <row r="46" ht="19.9" customHeight="true" spans="1:21">
      <c r="A46" s="43"/>
      <c r="B46" s="43"/>
      <c r="C46" s="43"/>
      <c r="D46" s="38" t="s">
        <v>167</v>
      </c>
      <c r="E46" s="38" t="s">
        <v>168</v>
      </c>
      <c r="F46" s="61">
        <f>SUM(F47:F52)</f>
        <v>677.41</v>
      </c>
      <c r="G46" s="22">
        <f t="shared" si="10"/>
        <v>384.73</v>
      </c>
      <c r="H46" s="22">
        <f>SUM(H47:H52)</f>
        <v>321.87</v>
      </c>
      <c r="I46" s="22">
        <f>SUM(I47:I52)</f>
        <v>57.59</v>
      </c>
      <c r="J46" s="22">
        <f>SUM(J47:J52)</f>
        <v>5.27</v>
      </c>
      <c r="K46" s="22">
        <v>292.68</v>
      </c>
      <c r="L46" s="22">
        <v>20.9</v>
      </c>
      <c r="M46" s="22">
        <v>271.78</v>
      </c>
      <c r="N46" s="22"/>
      <c r="O46" s="22"/>
      <c r="P46" s="22"/>
      <c r="Q46" s="22"/>
      <c r="R46" s="22"/>
      <c r="S46" s="22"/>
      <c r="T46" s="22"/>
      <c r="U46" s="22"/>
    </row>
    <row r="47" ht="17" customHeight="true" spans="1:21">
      <c r="A47" s="44" t="s">
        <v>244</v>
      </c>
      <c r="B47" s="44" t="s">
        <v>245</v>
      </c>
      <c r="C47" s="44" t="s">
        <v>257</v>
      </c>
      <c r="D47" s="36" t="s">
        <v>272</v>
      </c>
      <c r="E47" s="45" t="s">
        <v>269</v>
      </c>
      <c r="F47" s="39">
        <f t="shared" ref="F47:F52" si="11">G47+K47</f>
        <v>5.27</v>
      </c>
      <c r="G47" s="24">
        <f t="shared" ref="G47:G52" si="12">H47+I47+J47</f>
        <v>5.27</v>
      </c>
      <c r="H47" s="24"/>
      <c r="I47" s="24"/>
      <c r="J47" s="24">
        <v>5.27</v>
      </c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</row>
    <row r="48" ht="17" customHeight="true" spans="1:21">
      <c r="A48" s="44" t="s">
        <v>251</v>
      </c>
      <c r="B48" s="44" t="s">
        <v>252</v>
      </c>
      <c r="C48" s="44" t="s">
        <v>262</v>
      </c>
      <c r="D48" s="36" t="s">
        <v>272</v>
      </c>
      <c r="E48" s="45" t="s">
        <v>263</v>
      </c>
      <c r="F48" s="39">
        <f t="shared" si="11"/>
        <v>294.54</v>
      </c>
      <c r="G48" s="24">
        <f t="shared" si="12"/>
        <v>294.54</v>
      </c>
      <c r="H48" s="24">
        <v>236.95</v>
      </c>
      <c r="I48" s="24">
        <v>57.59</v>
      </c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</row>
    <row r="49" ht="19.9" customHeight="true" spans="1:21">
      <c r="A49" s="44" t="s">
        <v>244</v>
      </c>
      <c r="B49" s="44" t="s">
        <v>245</v>
      </c>
      <c r="C49" s="44" t="s">
        <v>245</v>
      </c>
      <c r="D49" s="36" t="s">
        <v>272</v>
      </c>
      <c r="E49" s="45" t="s">
        <v>254</v>
      </c>
      <c r="F49" s="39">
        <f t="shared" si="11"/>
        <v>36.69</v>
      </c>
      <c r="G49" s="24">
        <f t="shared" si="12"/>
        <v>36.69</v>
      </c>
      <c r="H49" s="24">
        <v>36.69</v>
      </c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</row>
    <row r="50" ht="19.9" customHeight="true" spans="1:21">
      <c r="A50" s="44" t="s">
        <v>244</v>
      </c>
      <c r="B50" s="44" t="s">
        <v>249</v>
      </c>
      <c r="C50" s="44" t="s">
        <v>249</v>
      </c>
      <c r="D50" s="36" t="s">
        <v>272</v>
      </c>
      <c r="E50" s="45" t="s">
        <v>255</v>
      </c>
      <c r="F50" s="39">
        <f t="shared" si="11"/>
        <v>19.8</v>
      </c>
      <c r="G50" s="24">
        <f t="shared" si="12"/>
        <v>19.8</v>
      </c>
      <c r="H50" s="24">
        <v>19.8</v>
      </c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</row>
    <row r="51" ht="17" customHeight="true" spans="1:21">
      <c r="A51" s="44" t="s">
        <v>256</v>
      </c>
      <c r="B51" s="44" t="s">
        <v>257</v>
      </c>
      <c r="C51" s="44" t="s">
        <v>246</v>
      </c>
      <c r="D51" s="36" t="s">
        <v>272</v>
      </c>
      <c r="E51" s="45" t="s">
        <v>258</v>
      </c>
      <c r="F51" s="39">
        <f t="shared" si="11"/>
        <v>28.43</v>
      </c>
      <c r="G51" s="24">
        <f t="shared" si="12"/>
        <v>28.43</v>
      </c>
      <c r="H51" s="24">
        <v>28.43</v>
      </c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</row>
    <row r="52" ht="19.9" customHeight="true" spans="1:21">
      <c r="A52" s="44" t="s">
        <v>251</v>
      </c>
      <c r="B52" s="44" t="s">
        <v>252</v>
      </c>
      <c r="C52" s="44" t="s">
        <v>249</v>
      </c>
      <c r="D52" s="36" t="s">
        <v>272</v>
      </c>
      <c r="E52" s="45" t="s">
        <v>266</v>
      </c>
      <c r="F52" s="39">
        <f t="shared" si="11"/>
        <v>292.68</v>
      </c>
      <c r="G52" s="24">
        <f t="shared" si="12"/>
        <v>0</v>
      </c>
      <c r="H52" s="24"/>
      <c r="I52" s="24"/>
      <c r="J52" s="24"/>
      <c r="K52" s="24">
        <v>292.68</v>
      </c>
      <c r="L52" s="24">
        <v>20.9</v>
      </c>
      <c r="M52" s="24">
        <v>271.78</v>
      </c>
      <c r="N52" s="24"/>
      <c r="O52" s="24"/>
      <c r="P52" s="24"/>
      <c r="Q52" s="24"/>
      <c r="R52" s="24"/>
      <c r="S52" s="24"/>
      <c r="T52" s="24"/>
      <c r="U52" s="24"/>
    </row>
  </sheetData>
  <mergeCells count="9">
    <mergeCell ref="S1:U1"/>
    <mergeCell ref="A2:U2"/>
    <mergeCell ref="A3:U3"/>
    <mergeCell ref="A4:C4"/>
    <mergeCell ref="G4:J4"/>
    <mergeCell ref="K4:U4"/>
    <mergeCell ref="D4:D5"/>
    <mergeCell ref="E4:E5"/>
    <mergeCell ref="F4:F5"/>
  </mergeCells>
  <printOptions horizontalCentered="true"/>
  <pageMargins left="0.0784722222222222" right="0.0784722222222222" top="0.275" bottom="0.275" header="0" footer="0"/>
  <pageSetup paperSize="9" orientation="landscape" horizontalDpi="6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topLeftCell="A9" workbookViewId="0">
      <selection activeCell="D10" sqref="D10"/>
    </sheetView>
  </sheetViews>
  <sheetFormatPr defaultColWidth="10" defaultRowHeight="13.5" outlineLevelCol="4"/>
  <cols>
    <col min="1" max="1" width="25.775" customWidth="true"/>
    <col min="2" max="2" width="15.7416666666667" customWidth="true"/>
    <col min="3" max="3" width="30.8083333333333" customWidth="true"/>
    <col min="4" max="4" width="22.25" customWidth="true"/>
    <col min="5" max="5" width="0.133333333333333" customWidth="true"/>
  </cols>
  <sheetData>
    <row r="1" ht="14.3" customHeight="true" spans="1:4">
      <c r="A1" s="1"/>
      <c r="D1" s="37" t="s">
        <v>284</v>
      </c>
    </row>
    <row r="2" ht="27.85" customHeight="true" spans="1:4">
      <c r="A2" s="32" t="s">
        <v>12</v>
      </c>
      <c r="B2" s="32"/>
      <c r="C2" s="32"/>
      <c r="D2" s="32"/>
    </row>
    <row r="3" ht="16.55" customHeight="true" spans="1:5">
      <c r="A3" s="16" t="s">
        <v>31</v>
      </c>
      <c r="B3" s="16"/>
      <c r="C3" s="16"/>
      <c r="D3" s="14" t="s">
        <v>32</v>
      </c>
      <c r="E3" s="1"/>
    </row>
    <row r="4" ht="17.65" customHeight="true" spans="1:5">
      <c r="A4" s="33" t="s">
        <v>33</v>
      </c>
      <c r="B4" s="33"/>
      <c r="C4" s="33" t="s">
        <v>34</v>
      </c>
      <c r="D4" s="33"/>
      <c r="E4" s="70"/>
    </row>
    <row r="5" ht="17.65" customHeight="true" spans="1:5">
      <c r="A5" s="33" t="s">
        <v>35</v>
      </c>
      <c r="B5" s="33" t="s">
        <v>36</v>
      </c>
      <c r="C5" s="33" t="s">
        <v>35</v>
      </c>
      <c r="D5" s="33" t="s">
        <v>36</v>
      </c>
      <c r="E5" s="70"/>
    </row>
    <row r="6" ht="17.65" customHeight="true" spans="1:5">
      <c r="A6" s="34" t="s">
        <v>285</v>
      </c>
      <c r="B6" s="22">
        <f>B7</f>
        <v>11703.93</v>
      </c>
      <c r="C6" s="34" t="s">
        <v>286</v>
      </c>
      <c r="D6" s="61">
        <v>11703.933085</v>
      </c>
      <c r="E6" s="68"/>
    </row>
    <row r="7" ht="17.65" customHeight="true" spans="1:5">
      <c r="A7" s="23" t="s">
        <v>287</v>
      </c>
      <c r="B7" s="24">
        <f>B8</f>
        <v>11703.93</v>
      </c>
      <c r="C7" s="23" t="s">
        <v>41</v>
      </c>
      <c r="D7" s="39">
        <f>8399.63+0.01</f>
        <v>8399.64</v>
      </c>
      <c r="E7" s="68"/>
    </row>
    <row r="8" ht="17.65" customHeight="true" spans="1:5">
      <c r="A8" s="23" t="s">
        <v>288</v>
      </c>
      <c r="B8" s="24">
        <v>11703.93</v>
      </c>
      <c r="C8" s="23" t="s">
        <v>45</v>
      </c>
      <c r="D8" s="39"/>
      <c r="E8" s="68"/>
    </row>
    <row r="9" ht="27.1" customHeight="true" spans="1:5">
      <c r="A9" s="23" t="s">
        <v>48</v>
      </c>
      <c r="B9" s="24"/>
      <c r="C9" s="23" t="s">
        <v>49</v>
      </c>
      <c r="D9" s="39"/>
      <c r="E9" s="68"/>
    </row>
    <row r="10" ht="17.65" customHeight="true" spans="1:5">
      <c r="A10" s="23" t="s">
        <v>289</v>
      </c>
      <c r="B10" s="24"/>
      <c r="C10" s="23" t="s">
        <v>53</v>
      </c>
      <c r="D10" s="39"/>
      <c r="E10" s="68"/>
    </row>
    <row r="11" ht="17.65" customHeight="true" spans="1:5">
      <c r="A11" s="23" t="s">
        <v>290</v>
      </c>
      <c r="B11" s="24"/>
      <c r="C11" s="23" t="s">
        <v>57</v>
      </c>
      <c r="D11" s="39"/>
      <c r="E11" s="68"/>
    </row>
    <row r="12" ht="17.65" customHeight="true" spans="1:5">
      <c r="A12" s="23" t="s">
        <v>291</v>
      </c>
      <c r="B12" s="24"/>
      <c r="C12" s="23" t="s">
        <v>61</v>
      </c>
      <c r="D12" s="39"/>
      <c r="E12" s="68"/>
    </row>
    <row r="13" ht="17.65" customHeight="true" spans="1:5">
      <c r="A13" s="34" t="s">
        <v>292</v>
      </c>
      <c r="B13" s="22"/>
      <c r="C13" s="23" t="s">
        <v>65</v>
      </c>
      <c r="D13" s="39"/>
      <c r="E13" s="68"/>
    </row>
    <row r="14" ht="17.65" customHeight="true" spans="1:5">
      <c r="A14" s="23" t="s">
        <v>287</v>
      </c>
      <c r="B14" s="24"/>
      <c r="C14" s="23" t="s">
        <v>69</v>
      </c>
      <c r="D14" s="39">
        <f>2717.08</f>
        <v>2717.08</v>
      </c>
      <c r="E14" s="68"/>
    </row>
    <row r="15" ht="17.65" customHeight="true" spans="1:5">
      <c r="A15" s="23" t="s">
        <v>289</v>
      </c>
      <c r="B15" s="24"/>
      <c r="C15" s="23" t="s">
        <v>73</v>
      </c>
      <c r="D15" s="39"/>
      <c r="E15" s="68"/>
    </row>
    <row r="16" ht="17.65" customHeight="true" spans="1:5">
      <c r="A16" s="23" t="s">
        <v>290</v>
      </c>
      <c r="B16" s="24"/>
      <c r="C16" s="23" t="s">
        <v>77</v>
      </c>
      <c r="D16" s="39"/>
      <c r="E16" s="68"/>
    </row>
    <row r="17" ht="17.65" customHeight="true" spans="1:5">
      <c r="A17" s="23" t="s">
        <v>291</v>
      </c>
      <c r="B17" s="24"/>
      <c r="C17" s="23" t="s">
        <v>81</v>
      </c>
      <c r="D17" s="39"/>
      <c r="E17" s="68"/>
    </row>
    <row r="18" ht="17.65" customHeight="true" spans="1:5">
      <c r="A18" s="23"/>
      <c r="B18" s="24"/>
      <c r="C18" s="23" t="s">
        <v>85</v>
      </c>
      <c r="D18" s="39"/>
      <c r="E18" s="68"/>
    </row>
    <row r="19" ht="17.65" customHeight="true" spans="1:5">
      <c r="A19" s="23"/>
      <c r="B19" s="23"/>
      <c r="C19" s="23" t="s">
        <v>89</v>
      </c>
      <c r="D19" s="39"/>
      <c r="E19" s="68"/>
    </row>
    <row r="20" ht="17.65" customHeight="true" spans="1:5">
      <c r="A20" s="23"/>
      <c r="B20" s="23"/>
      <c r="C20" s="23" t="s">
        <v>93</v>
      </c>
      <c r="D20" s="39"/>
      <c r="E20" s="68"/>
    </row>
    <row r="21" ht="17.65" customHeight="true" spans="1:5">
      <c r="A21" s="23"/>
      <c r="B21" s="23"/>
      <c r="C21" s="23" t="s">
        <v>97</v>
      </c>
      <c r="D21" s="39"/>
      <c r="E21" s="68"/>
    </row>
    <row r="22" ht="17.65" customHeight="true" spans="1:5">
      <c r="A22" s="23"/>
      <c r="B22" s="23"/>
      <c r="C22" s="23" t="s">
        <v>100</v>
      </c>
      <c r="D22" s="39"/>
      <c r="E22" s="68"/>
    </row>
    <row r="23" ht="17.65" customHeight="true" spans="1:5">
      <c r="A23" s="23"/>
      <c r="B23" s="23"/>
      <c r="C23" s="23" t="s">
        <v>103</v>
      </c>
      <c r="D23" s="39"/>
      <c r="E23" s="68"/>
    </row>
    <row r="24" ht="17.65" customHeight="true" spans="1:5">
      <c r="A24" s="23"/>
      <c r="B24" s="23"/>
      <c r="C24" s="23" t="s">
        <v>105</v>
      </c>
      <c r="D24" s="39"/>
      <c r="E24" s="68"/>
    </row>
    <row r="25" ht="17.65" customHeight="true" spans="1:5">
      <c r="A25" s="23"/>
      <c r="B25" s="23"/>
      <c r="C25" s="23" t="s">
        <v>107</v>
      </c>
      <c r="D25" s="39"/>
      <c r="E25" s="68"/>
    </row>
    <row r="26" ht="17.65" customHeight="true" spans="1:5">
      <c r="A26" s="23"/>
      <c r="B26" s="23"/>
      <c r="C26" s="23" t="s">
        <v>109</v>
      </c>
      <c r="D26" s="62">
        <f>587.21</f>
        <v>587.21</v>
      </c>
      <c r="E26" s="68"/>
    </row>
    <row r="27" ht="17.65" customHeight="true" spans="1:5">
      <c r="A27" s="23"/>
      <c r="B27" s="23"/>
      <c r="C27" s="23" t="s">
        <v>111</v>
      </c>
      <c r="D27" s="39"/>
      <c r="E27" s="68"/>
    </row>
    <row r="28" ht="17.65" customHeight="true" spans="1:5">
      <c r="A28" s="23"/>
      <c r="B28" s="23"/>
      <c r="C28" s="23" t="s">
        <v>113</v>
      </c>
      <c r="D28" s="39"/>
      <c r="E28" s="68"/>
    </row>
    <row r="29" ht="17.65" customHeight="true" spans="1:5">
      <c r="A29" s="23"/>
      <c r="B29" s="23"/>
      <c r="C29" s="23" t="s">
        <v>115</v>
      </c>
      <c r="D29" s="39"/>
      <c r="E29" s="68"/>
    </row>
    <row r="30" ht="17.65" customHeight="true" spans="1:5">
      <c r="A30" s="23"/>
      <c r="B30" s="23"/>
      <c r="C30" s="23" t="s">
        <v>117</v>
      </c>
      <c r="D30" s="39"/>
      <c r="E30" s="68"/>
    </row>
    <row r="31" ht="17.65" customHeight="true" spans="1:5">
      <c r="A31" s="23"/>
      <c r="B31" s="23"/>
      <c r="C31" s="23" t="s">
        <v>119</v>
      </c>
      <c r="D31" s="39"/>
      <c r="E31" s="68"/>
    </row>
    <row r="32" ht="17.65" customHeight="true" spans="1:5">
      <c r="A32" s="23"/>
      <c r="B32" s="23"/>
      <c r="C32" s="23" t="s">
        <v>121</v>
      </c>
      <c r="D32" s="39"/>
      <c r="E32" s="68"/>
    </row>
    <row r="33" ht="17.65" customHeight="true" spans="1:5">
      <c r="A33" s="23"/>
      <c r="B33" s="23"/>
      <c r="C33" s="23" t="s">
        <v>123</v>
      </c>
      <c r="D33" s="39"/>
      <c r="E33" s="68"/>
    </row>
    <row r="34" ht="17.65" customHeight="true" spans="1:5">
      <c r="A34" s="23"/>
      <c r="B34" s="23"/>
      <c r="C34" s="23" t="s">
        <v>124</v>
      </c>
      <c r="D34" s="39"/>
      <c r="E34" s="68"/>
    </row>
    <row r="35" ht="17.65" customHeight="true" spans="1:5">
      <c r="A35" s="23"/>
      <c r="B35" s="23"/>
      <c r="C35" s="23" t="s">
        <v>125</v>
      </c>
      <c r="D35" s="39"/>
      <c r="E35" s="68"/>
    </row>
    <row r="36" ht="17.65" customHeight="true" spans="1:5">
      <c r="A36" s="23"/>
      <c r="B36" s="23"/>
      <c r="C36" s="23" t="s">
        <v>126</v>
      </c>
      <c r="D36" s="39"/>
      <c r="E36" s="68"/>
    </row>
    <row r="37" ht="17.65" customHeight="true" spans="1:5">
      <c r="A37" s="23"/>
      <c r="B37" s="23"/>
      <c r="C37" s="23"/>
      <c r="D37" s="23"/>
      <c r="E37" s="68"/>
    </row>
    <row r="38" ht="17.65" customHeight="true" spans="1:5">
      <c r="A38" s="34"/>
      <c r="B38" s="34"/>
      <c r="C38" s="34" t="s">
        <v>293</v>
      </c>
      <c r="D38" s="22"/>
      <c r="E38" s="71"/>
    </row>
    <row r="39" ht="17.65" customHeight="true" spans="1:5">
      <c r="A39" s="34"/>
      <c r="B39" s="34"/>
      <c r="C39" s="34"/>
      <c r="D39" s="34"/>
      <c r="E39" s="71"/>
    </row>
    <row r="40" ht="17.65" customHeight="true" spans="1:5">
      <c r="A40" s="35" t="s">
        <v>294</v>
      </c>
      <c r="B40" s="22">
        <f>B6</f>
        <v>11703.93</v>
      </c>
      <c r="C40" s="35" t="s">
        <v>295</v>
      </c>
      <c r="D40" s="61">
        <f>SUM(D7:D39)</f>
        <v>11703.93</v>
      </c>
      <c r="E40" s="71"/>
    </row>
    <row r="41" ht="14.3" customHeight="true" spans="1:3">
      <c r="A41" s="16" t="s">
        <v>296</v>
      </c>
      <c r="B41" s="16"/>
      <c r="C41" s="16"/>
    </row>
  </sheetData>
  <mergeCells count="5">
    <mergeCell ref="A2:D2"/>
    <mergeCell ref="A3:C3"/>
    <mergeCell ref="A4:B4"/>
    <mergeCell ref="C4:D4"/>
    <mergeCell ref="A41:C41"/>
  </mergeCells>
  <printOptions horizontalCentered="true"/>
  <pageMargins left="0.0784722222222222" right="0.0784722222222222" top="0.0784722222222222" bottom="0.0784722222222222" header="0" footer="0"/>
  <pageSetup paperSize="9" orientation="portrait" horizontalDpi="600"/>
  <headerFooter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6"/>
  <sheetViews>
    <sheetView showZeros="0" workbookViewId="0">
      <pane ySplit="6" topLeftCell="A7" activePane="bottomLeft" state="frozen"/>
      <selection/>
      <selection pane="bottomLeft" activeCell="C7" sqref="C7"/>
    </sheetView>
  </sheetViews>
  <sheetFormatPr defaultColWidth="10" defaultRowHeight="13.5" outlineLevelCol="7"/>
  <cols>
    <col min="1" max="1" width="14.6583333333333" customWidth="true"/>
    <col min="2" max="2" width="28.8916666666667" customWidth="true"/>
    <col min="3" max="3" width="13.975" customWidth="true"/>
    <col min="4" max="4" width="11.5333333333333" customWidth="true"/>
    <col min="5" max="5" width="10.9916666666667" customWidth="true"/>
    <col min="6" max="6" width="10.45" customWidth="true"/>
    <col min="7" max="7" width="11.4" customWidth="true"/>
    <col min="8" max="8" width="14.4416666666667" customWidth="true"/>
    <col min="9" max="9" width="9.76666666666667" customWidth="true"/>
  </cols>
  <sheetData>
    <row r="1" ht="14.3" customHeight="true" spans="1:8">
      <c r="A1" s="1"/>
      <c r="H1" s="37" t="s">
        <v>297</v>
      </c>
    </row>
    <row r="2" ht="37.65" customHeight="true" spans="1:8">
      <c r="A2" s="32" t="s">
        <v>13</v>
      </c>
      <c r="B2" s="32"/>
      <c r="C2" s="32"/>
      <c r="D2" s="32"/>
      <c r="E2" s="32"/>
      <c r="F2" s="32"/>
      <c r="G2" s="32"/>
      <c r="H2" s="32"/>
    </row>
    <row r="3" ht="21.1" customHeight="true" spans="1:8">
      <c r="A3" s="16" t="s">
        <v>31</v>
      </c>
      <c r="B3" s="16"/>
      <c r="C3" s="16"/>
      <c r="D3" s="16"/>
      <c r="E3" s="16"/>
      <c r="F3" s="16"/>
      <c r="G3" s="14" t="s">
        <v>32</v>
      </c>
      <c r="H3" s="14"/>
    </row>
    <row r="4" ht="17.3" customHeight="true" spans="1:8">
      <c r="A4" s="33" t="s">
        <v>170</v>
      </c>
      <c r="B4" s="33" t="s">
        <v>171</v>
      </c>
      <c r="C4" s="33" t="s">
        <v>137</v>
      </c>
      <c r="D4" s="33" t="s">
        <v>172</v>
      </c>
      <c r="E4" s="33"/>
      <c r="F4" s="33"/>
      <c r="G4" s="33"/>
      <c r="H4" s="33" t="s">
        <v>173</v>
      </c>
    </row>
    <row r="5" ht="15.05" customHeight="true" spans="1:8">
      <c r="A5" s="33"/>
      <c r="B5" s="33"/>
      <c r="C5" s="33"/>
      <c r="D5" s="33" t="s">
        <v>139</v>
      </c>
      <c r="E5" s="33" t="s">
        <v>298</v>
      </c>
      <c r="F5" s="33"/>
      <c r="G5" s="33" t="s">
        <v>299</v>
      </c>
      <c r="H5" s="33"/>
    </row>
    <row r="6" ht="21.1" customHeight="true" spans="1:8">
      <c r="A6" s="33"/>
      <c r="B6" s="33"/>
      <c r="C6" s="33"/>
      <c r="D6" s="33"/>
      <c r="E6" s="33" t="s">
        <v>276</v>
      </c>
      <c r="F6" s="33" t="s">
        <v>235</v>
      </c>
      <c r="G6" s="33"/>
      <c r="H6" s="33"/>
    </row>
    <row r="7" ht="19" customHeight="true" spans="1:8">
      <c r="A7" s="34"/>
      <c r="B7" s="34" t="s">
        <v>137</v>
      </c>
      <c r="C7" s="22">
        <f>D7+H7</f>
        <v>11703.926642</v>
      </c>
      <c r="D7" s="22">
        <f>E7+F7+G7</f>
        <v>9909.036642</v>
      </c>
      <c r="E7" s="22">
        <f>E8</f>
        <v>6745.640642</v>
      </c>
      <c r="F7" s="22">
        <f>F8</f>
        <v>1547.87</v>
      </c>
      <c r="G7" s="22">
        <v>1615.526</v>
      </c>
      <c r="H7" s="22">
        <v>1794.89</v>
      </c>
    </row>
    <row r="8" ht="19" customHeight="true" spans="1:8">
      <c r="A8" s="21" t="s">
        <v>155</v>
      </c>
      <c r="B8" s="21" t="s">
        <v>156</v>
      </c>
      <c r="C8" s="22">
        <f t="shared" ref="C8:C39" si="0">D8+H8</f>
        <v>11703.930642</v>
      </c>
      <c r="D8" s="22">
        <f t="shared" ref="D8:D39" si="1">E8+F8+G8</f>
        <v>9909.040642</v>
      </c>
      <c r="E8" s="22">
        <f>E9+E28+E40+E54+E68+E82</f>
        <v>6745.640642</v>
      </c>
      <c r="F8" s="22">
        <f>F9+F28+F40+F54+F68+F82</f>
        <v>1547.87</v>
      </c>
      <c r="G8" s="22">
        <f>G9+G28+G40+G54+G68+G82</f>
        <v>1615.53</v>
      </c>
      <c r="H8" s="22">
        <f>H9+H28+H40+H54+H68+H82</f>
        <v>1794.89</v>
      </c>
    </row>
    <row r="9" ht="19" customHeight="true" spans="1:8">
      <c r="A9" s="38" t="s">
        <v>157</v>
      </c>
      <c r="B9" s="38" t="s">
        <v>158</v>
      </c>
      <c r="C9" s="22">
        <f t="shared" si="0"/>
        <v>8973.87</v>
      </c>
      <c r="D9" s="22">
        <f t="shared" si="1"/>
        <v>7622.05</v>
      </c>
      <c r="E9" s="22">
        <f>E10+E17+E25</f>
        <v>5070.47</v>
      </c>
      <c r="F9" s="22">
        <f>F10+F17+F25</f>
        <v>1254.71</v>
      </c>
      <c r="G9" s="22">
        <f>G10+G17+G25</f>
        <v>1296.87</v>
      </c>
      <c r="H9" s="22">
        <f>H10+H17+H25</f>
        <v>1351.82</v>
      </c>
    </row>
    <row r="10" ht="19" customHeight="true" spans="1:8">
      <c r="A10" s="34" t="s">
        <v>178</v>
      </c>
      <c r="B10" s="34" t="s">
        <v>179</v>
      </c>
      <c r="C10" s="22">
        <f t="shared" si="0"/>
        <v>2129.87</v>
      </c>
      <c r="D10" s="22">
        <f t="shared" si="1"/>
        <v>2129.87</v>
      </c>
      <c r="E10" s="22">
        <f>E11+E15</f>
        <v>875.16</v>
      </c>
      <c r="F10" s="22">
        <f>F11+F15</f>
        <v>1254.71</v>
      </c>
      <c r="G10" s="22">
        <f>G11+G15</f>
        <v>0</v>
      </c>
      <c r="H10" s="22">
        <f>H11+H15</f>
        <v>0</v>
      </c>
    </row>
    <row r="11" ht="19" customHeight="true" spans="1:8">
      <c r="A11" s="34" t="s">
        <v>300</v>
      </c>
      <c r="B11" s="34" t="s">
        <v>301</v>
      </c>
      <c r="C11" s="22">
        <f t="shared" si="0"/>
        <v>1823.08</v>
      </c>
      <c r="D11" s="22">
        <f t="shared" si="1"/>
        <v>1823.08</v>
      </c>
      <c r="E11" s="22">
        <f>E12+E13+E14</f>
        <v>568.37</v>
      </c>
      <c r="F11" s="22">
        <f>F12+F13+F14</f>
        <v>1254.71</v>
      </c>
      <c r="G11" s="22">
        <v>0</v>
      </c>
      <c r="H11" s="22">
        <v>0</v>
      </c>
    </row>
    <row r="12" ht="19" customHeight="true" spans="1:8">
      <c r="A12" s="36" t="s">
        <v>302</v>
      </c>
      <c r="B12" s="23" t="s">
        <v>303</v>
      </c>
      <c r="C12" s="24">
        <f t="shared" si="0"/>
        <v>1253.05</v>
      </c>
      <c r="D12" s="24">
        <f t="shared" si="1"/>
        <v>1253.05</v>
      </c>
      <c r="E12" s="39"/>
      <c r="F12" s="39">
        <v>1253.05</v>
      </c>
      <c r="G12" s="39"/>
      <c r="H12" s="39"/>
    </row>
    <row r="13" ht="19" customHeight="true" spans="1:8">
      <c r="A13" s="36" t="s">
        <v>304</v>
      </c>
      <c r="B13" s="23" t="s">
        <v>305</v>
      </c>
      <c r="C13" s="24">
        <f t="shared" si="0"/>
        <v>568.37</v>
      </c>
      <c r="D13" s="24">
        <f t="shared" si="1"/>
        <v>568.37</v>
      </c>
      <c r="E13" s="39">
        <v>568.37</v>
      </c>
      <c r="F13" s="39"/>
      <c r="G13" s="39"/>
      <c r="H13" s="39"/>
    </row>
    <row r="14" ht="19" customHeight="true" spans="1:8">
      <c r="A14" s="36" t="s">
        <v>306</v>
      </c>
      <c r="B14" s="23" t="s">
        <v>307</v>
      </c>
      <c r="C14" s="24">
        <f t="shared" si="0"/>
        <v>1.66</v>
      </c>
      <c r="D14" s="24">
        <f t="shared" si="1"/>
        <v>1.66</v>
      </c>
      <c r="E14" s="39"/>
      <c r="F14" s="39">
        <v>1.66</v>
      </c>
      <c r="G14" s="39"/>
      <c r="H14" s="39"/>
    </row>
    <row r="15" ht="19" customHeight="true" spans="1:8">
      <c r="A15" s="34" t="s">
        <v>308</v>
      </c>
      <c r="B15" s="34" t="s">
        <v>255</v>
      </c>
      <c r="C15" s="22">
        <f t="shared" si="0"/>
        <v>306.79</v>
      </c>
      <c r="D15" s="22">
        <f t="shared" si="1"/>
        <v>306.79</v>
      </c>
      <c r="E15" s="22">
        <f>E16</f>
        <v>306.79</v>
      </c>
      <c r="F15" s="22">
        <v>0</v>
      </c>
      <c r="G15" s="22">
        <v>0</v>
      </c>
      <c r="H15" s="22">
        <v>0</v>
      </c>
    </row>
    <row r="16" ht="19" customHeight="true" spans="1:8">
      <c r="A16" s="36" t="s">
        <v>309</v>
      </c>
      <c r="B16" s="23" t="s">
        <v>189</v>
      </c>
      <c r="C16" s="24">
        <f t="shared" si="0"/>
        <v>306.79</v>
      </c>
      <c r="D16" s="24">
        <f t="shared" si="1"/>
        <v>306.79</v>
      </c>
      <c r="E16" s="39">
        <v>306.79</v>
      </c>
      <c r="F16" s="39"/>
      <c r="G16" s="39"/>
      <c r="H16" s="39"/>
    </row>
    <row r="17" ht="19" customHeight="true" spans="1:8">
      <c r="A17" s="34" t="s">
        <v>192</v>
      </c>
      <c r="B17" s="34" t="s">
        <v>193</v>
      </c>
      <c r="C17" s="22">
        <f t="shared" si="0"/>
        <v>6404.28</v>
      </c>
      <c r="D17" s="22">
        <f t="shared" si="1"/>
        <v>5052.46</v>
      </c>
      <c r="E17" s="22">
        <f>E18</f>
        <v>3755.59</v>
      </c>
      <c r="F17" s="22">
        <f>F18</f>
        <v>0</v>
      </c>
      <c r="G17" s="22">
        <f>G18</f>
        <v>1296.87</v>
      </c>
      <c r="H17" s="22">
        <f>H18</f>
        <v>1351.82</v>
      </c>
    </row>
    <row r="18" ht="19" customHeight="true" spans="1:8">
      <c r="A18" s="34" t="s">
        <v>310</v>
      </c>
      <c r="B18" s="34" t="s">
        <v>311</v>
      </c>
      <c r="C18" s="22">
        <f t="shared" si="0"/>
        <v>6404.28</v>
      </c>
      <c r="D18" s="22">
        <f t="shared" si="1"/>
        <v>5052.46</v>
      </c>
      <c r="E18" s="22">
        <f>E19+E20+E21+E22+E23+E24</f>
        <v>3755.59</v>
      </c>
      <c r="F18" s="22">
        <f>F19+F20+F21+F22+F23+F24</f>
        <v>0</v>
      </c>
      <c r="G18" s="22">
        <f>G19+G20+G21+G22+G23+G24</f>
        <v>1296.87</v>
      </c>
      <c r="H18" s="22">
        <f>H19+H20+H21+H22+H23+H24</f>
        <v>1351.82</v>
      </c>
    </row>
    <row r="19" ht="19" customHeight="true" spans="1:8">
      <c r="A19" s="36" t="s">
        <v>312</v>
      </c>
      <c r="B19" s="23" t="s">
        <v>313</v>
      </c>
      <c r="C19" s="24">
        <f t="shared" si="0"/>
        <v>5052.46</v>
      </c>
      <c r="D19" s="24">
        <f t="shared" si="1"/>
        <v>5052.46</v>
      </c>
      <c r="E19" s="39">
        <v>3755.59</v>
      </c>
      <c r="F19" s="39"/>
      <c r="G19" s="39">
        <v>1296.87</v>
      </c>
      <c r="H19" s="39"/>
    </row>
    <row r="20" ht="19" customHeight="true" spans="1:8">
      <c r="A20" s="36" t="s">
        <v>314</v>
      </c>
      <c r="B20" s="23" t="s">
        <v>315</v>
      </c>
      <c r="C20" s="24">
        <f t="shared" si="0"/>
        <v>247.82</v>
      </c>
      <c r="D20" s="24">
        <f t="shared" si="1"/>
        <v>0</v>
      </c>
      <c r="E20" s="39"/>
      <c r="F20" s="39"/>
      <c r="G20" s="39"/>
      <c r="H20" s="39">
        <v>247.82</v>
      </c>
    </row>
    <row r="21" ht="19" customHeight="true" spans="1:8">
      <c r="A21" s="36" t="s">
        <v>316</v>
      </c>
      <c r="B21" s="23" t="s">
        <v>317</v>
      </c>
      <c r="C21" s="24">
        <f t="shared" si="0"/>
        <v>184</v>
      </c>
      <c r="D21" s="24">
        <f t="shared" si="1"/>
        <v>0</v>
      </c>
      <c r="E21" s="39"/>
      <c r="F21" s="39"/>
      <c r="G21" s="39"/>
      <c r="H21" s="39">
        <v>184</v>
      </c>
    </row>
    <row r="22" ht="19" customHeight="true" spans="1:8">
      <c r="A22" s="36" t="s">
        <v>318</v>
      </c>
      <c r="B22" s="23" t="s">
        <v>319</v>
      </c>
      <c r="C22" s="24">
        <f t="shared" si="0"/>
        <v>550</v>
      </c>
      <c r="D22" s="24">
        <f t="shared" si="1"/>
        <v>0</v>
      </c>
      <c r="E22" s="39"/>
      <c r="F22" s="39"/>
      <c r="G22" s="39"/>
      <c r="H22" s="39">
        <v>550</v>
      </c>
    </row>
    <row r="23" ht="19" customHeight="true" spans="1:8">
      <c r="A23" s="36" t="s">
        <v>320</v>
      </c>
      <c r="B23" s="23" t="s">
        <v>321</v>
      </c>
      <c r="C23" s="24">
        <f t="shared" si="0"/>
        <v>190</v>
      </c>
      <c r="D23" s="24">
        <f t="shared" si="1"/>
        <v>0</v>
      </c>
      <c r="E23" s="39"/>
      <c r="F23" s="39"/>
      <c r="G23" s="39"/>
      <c r="H23" s="39">
        <v>190</v>
      </c>
    </row>
    <row r="24" ht="19" customHeight="true" spans="1:8">
      <c r="A24" s="36" t="s">
        <v>322</v>
      </c>
      <c r="B24" s="23" t="s">
        <v>323</v>
      </c>
      <c r="C24" s="24">
        <f t="shared" si="0"/>
        <v>180</v>
      </c>
      <c r="D24" s="24">
        <f t="shared" si="1"/>
        <v>0</v>
      </c>
      <c r="E24" s="39"/>
      <c r="F24" s="39"/>
      <c r="G24" s="39"/>
      <c r="H24" s="39">
        <v>180</v>
      </c>
    </row>
    <row r="25" ht="19" customHeight="true" spans="1:8">
      <c r="A25" s="34" t="s">
        <v>208</v>
      </c>
      <c r="B25" s="34" t="s">
        <v>209</v>
      </c>
      <c r="C25" s="22">
        <f t="shared" si="0"/>
        <v>439.72</v>
      </c>
      <c r="D25" s="22">
        <f t="shared" si="1"/>
        <v>439.72</v>
      </c>
      <c r="E25" s="22">
        <f>E26</f>
        <v>439.72</v>
      </c>
      <c r="F25" s="22">
        <v>0</v>
      </c>
      <c r="G25" s="22">
        <v>0</v>
      </c>
      <c r="H25" s="22">
        <v>0</v>
      </c>
    </row>
    <row r="26" ht="19" customHeight="true" spans="1:8">
      <c r="A26" s="34" t="s">
        <v>324</v>
      </c>
      <c r="B26" s="34" t="s">
        <v>325</v>
      </c>
      <c r="C26" s="22">
        <f t="shared" si="0"/>
        <v>439.72</v>
      </c>
      <c r="D26" s="22">
        <f t="shared" si="1"/>
        <v>439.72</v>
      </c>
      <c r="E26" s="22">
        <f>E27</f>
        <v>439.72</v>
      </c>
      <c r="F26" s="22">
        <v>0</v>
      </c>
      <c r="G26" s="22">
        <v>0</v>
      </c>
      <c r="H26" s="22">
        <v>0</v>
      </c>
    </row>
    <row r="27" ht="19" customHeight="true" spans="1:8">
      <c r="A27" s="36" t="s">
        <v>326</v>
      </c>
      <c r="B27" s="23" t="s">
        <v>327</v>
      </c>
      <c r="C27" s="24">
        <f t="shared" si="0"/>
        <v>439.72</v>
      </c>
      <c r="D27" s="24">
        <f t="shared" si="1"/>
        <v>439.72</v>
      </c>
      <c r="E27" s="39">
        <f>439.72</f>
        <v>439.72</v>
      </c>
      <c r="F27" s="39"/>
      <c r="G27" s="39"/>
      <c r="H27" s="39"/>
    </row>
    <row r="28" ht="19" customHeight="true" spans="1:8">
      <c r="A28" s="38" t="s">
        <v>159</v>
      </c>
      <c r="B28" s="38" t="s">
        <v>160</v>
      </c>
      <c r="C28" s="22">
        <f t="shared" si="0"/>
        <v>123.920642</v>
      </c>
      <c r="D28" s="22">
        <f t="shared" si="1"/>
        <v>120.920642</v>
      </c>
      <c r="E28" s="22">
        <f>E29+E32+E37</f>
        <v>98.060642</v>
      </c>
      <c r="F28" s="22">
        <f>F29+F32+F37</f>
        <v>0</v>
      </c>
      <c r="G28" s="22">
        <f>G29+G32+G37</f>
        <v>22.86</v>
      </c>
      <c r="H28" s="22">
        <f>H29+H32+H37</f>
        <v>3</v>
      </c>
    </row>
    <row r="29" ht="19" customHeight="true" spans="1:8">
      <c r="A29" s="34" t="s">
        <v>192</v>
      </c>
      <c r="B29" s="34" t="s">
        <v>193</v>
      </c>
      <c r="C29" s="22">
        <f t="shared" si="0"/>
        <v>98.11</v>
      </c>
      <c r="D29" s="22">
        <f t="shared" si="1"/>
        <v>95.11</v>
      </c>
      <c r="E29" s="22">
        <f>E30</f>
        <v>72.25</v>
      </c>
      <c r="F29" s="22">
        <v>0</v>
      </c>
      <c r="G29" s="22">
        <v>22.86</v>
      </c>
      <c r="H29" s="22">
        <v>3</v>
      </c>
    </row>
    <row r="30" ht="19" customHeight="true" spans="1:8">
      <c r="A30" s="34" t="s">
        <v>310</v>
      </c>
      <c r="B30" s="34" t="s">
        <v>311</v>
      </c>
      <c r="C30" s="22">
        <f t="shared" si="0"/>
        <v>98.11</v>
      </c>
      <c r="D30" s="22">
        <f t="shared" si="1"/>
        <v>95.11</v>
      </c>
      <c r="E30" s="22">
        <f>E31</f>
        <v>72.25</v>
      </c>
      <c r="F30" s="22">
        <v>0</v>
      </c>
      <c r="G30" s="22">
        <v>22.86</v>
      </c>
      <c r="H30" s="22">
        <v>3</v>
      </c>
    </row>
    <row r="31" ht="19" customHeight="true" spans="1:8">
      <c r="A31" s="36" t="s">
        <v>320</v>
      </c>
      <c r="B31" s="23" t="s">
        <v>321</v>
      </c>
      <c r="C31" s="24">
        <f t="shared" si="0"/>
        <v>98.11</v>
      </c>
      <c r="D31" s="24">
        <f t="shared" si="1"/>
        <v>95.11</v>
      </c>
      <c r="E31" s="39">
        <v>72.25</v>
      </c>
      <c r="F31" s="39"/>
      <c r="G31" s="39">
        <v>22.86</v>
      </c>
      <c r="H31" s="39">
        <v>3</v>
      </c>
    </row>
    <row r="32" ht="19" customHeight="true" spans="1:8">
      <c r="A32" s="34" t="s">
        <v>178</v>
      </c>
      <c r="B32" s="34" t="s">
        <v>179</v>
      </c>
      <c r="C32" s="22">
        <f t="shared" si="0"/>
        <v>17.140642</v>
      </c>
      <c r="D32" s="22">
        <f t="shared" si="1"/>
        <v>17.140642</v>
      </c>
      <c r="E32" s="22">
        <v>17.140642</v>
      </c>
      <c r="F32" s="22">
        <v>0</v>
      </c>
      <c r="G32" s="22">
        <v>0</v>
      </c>
      <c r="H32" s="22">
        <v>0</v>
      </c>
    </row>
    <row r="33" ht="19" customHeight="true" spans="1:8">
      <c r="A33" s="34" t="s">
        <v>300</v>
      </c>
      <c r="B33" s="34" t="s">
        <v>301</v>
      </c>
      <c r="C33" s="22">
        <f t="shared" si="0"/>
        <v>11.13</v>
      </c>
      <c r="D33" s="22">
        <f t="shared" si="1"/>
        <v>11.13</v>
      </c>
      <c r="E33" s="22">
        <f>E34</f>
        <v>11.13</v>
      </c>
      <c r="F33" s="22">
        <v>0</v>
      </c>
      <c r="G33" s="22">
        <v>0</v>
      </c>
      <c r="H33" s="22">
        <v>0</v>
      </c>
    </row>
    <row r="34" ht="19" customHeight="true" spans="1:8">
      <c r="A34" s="36" t="s">
        <v>304</v>
      </c>
      <c r="B34" s="23" t="s">
        <v>305</v>
      </c>
      <c r="C34" s="24">
        <f t="shared" si="0"/>
        <v>11.13</v>
      </c>
      <c r="D34" s="24">
        <f t="shared" si="1"/>
        <v>11.13</v>
      </c>
      <c r="E34" s="39">
        <v>11.13</v>
      </c>
      <c r="F34" s="39"/>
      <c r="G34" s="39"/>
      <c r="H34" s="39"/>
    </row>
    <row r="35" ht="19" customHeight="true" spans="1:8">
      <c r="A35" s="34" t="s">
        <v>308</v>
      </c>
      <c r="B35" s="34" t="s">
        <v>255</v>
      </c>
      <c r="C35" s="22">
        <f t="shared" si="0"/>
        <v>6.01</v>
      </c>
      <c r="D35" s="22">
        <f t="shared" si="1"/>
        <v>6.01</v>
      </c>
      <c r="E35" s="22">
        <f>E36</f>
        <v>6.01</v>
      </c>
      <c r="F35" s="22">
        <v>0</v>
      </c>
      <c r="G35" s="22">
        <v>0</v>
      </c>
      <c r="H35" s="22">
        <v>0</v>
      </c>
    </row>
    <row r="36" ht="19" customHeight="true" spans="1:8">
      <c r="A36" s="36" t="s">
        <v>309</v>
      </c>
      <c r="B36" s="23" t="s">
        <v>189</v>
      </c>
      <c r="C36" s="24">
        <f t="shared" si="0"/>
        <v>6.01</v>
      </c>
      <c r="D36" s="24">
        <f t="shared" si="1"/>
        <v>6.01</v>
      </c>
      <c r="E36" s="39">
        <v>6.01</v>
      </c>
      <c r="F36" s="39"/>
      <c r="G36" s="39"/>
      <c r="H36" s="39"/>
    </row>
    <row r="37" ht="19" customHeight="true" spans="1:8">
      <c r="A37" s="34" t="s">
        <v>208</v>
      </c>
      <c r="B37" s="34" t="s">
        <v>209</v>
      </c>
      <c r="C37" s="22">
        <f t="shared" si="0"/>
        <v>8.67</v>
      </c>
      <c r="D37" s="22">
        <f t="shared" si="1"/>
        <v>8.67</v>
      </c>
      <c r="E37" s="22">
        <f>E38</f>
        <v>8.67</v>
      </c>
      <c r="F37" s="22">
        <v>0</v>
      </c>
      <c r="G37" s="22">
        <v>0</v>
      </c>
      <c r="H37" s="22">
        <v>0</v>
      </c>
    </row>
    <row r="38" ht="19" customHeight="true" spans="1:8">
      <c r="A38" s="34" t="s">
        <v>324</v>
      </c>
      <c r="B38" s="34" t="s">
        <v>325</v>
      </c>
      <c r="C38" s="22">
        <f t="shared" si="0"/>
        <v>8.67</v>
      </c>
      <c r="D38" s="22">
        <f t="shared" si="1"/>
        <v>8.67</v>
      </c>
      <c r="E38" s="22">
        <f>E39</f>
        <v>8.67</v>
      </c>
      <c r="F38" s="22">
        <v>0</v>
      </c>
      <c r="G38" s="22">
        <v>0</v>
      </c>
      <c r="H38" s="22">
        <v>0</v>
      </c>
    </row>
    <row r="39" ht="19" customHeight="true" spans="1:8">
      <c r="A39" s="36" t="s">
        <v>326</v>
      </c>
      <c r="B39" s="23" t="s">
        <v>327</v>
      </c>
      <c r="C39" s="24">
        <f t="shared" si="0"/>
        <v>8.67</v>
      </c>
      <c r="D39" s="24">
        <f t="shared" si="1"/>
        <v>8.67</v>
      </c>
      <c r="E39" s="39">
        <v>8.67</v>
      </c>
      <c r="F39" s="39"/>
      <c r="G39" s="39"/>
      <c r="H39" s="39"/>
    </row>
    <row r="40" ht="19" customHeight="true" spans="1:8">
      <c r="A40" s="38" t="s">
        <v>161</v>
      </c>
      <c r="B40" s="38" t="s">
        <v>162</v>
      </c>
      <c r="C40" s="22">
        <f t="shared" ref="C40:C71" si="2">D40+H40</f>
        <v>512.58</v>
      </c>
      <c r="D40" s="22">
        <f t="shared" ref="D40:D71" si="3">E40+F40+G40</f>
        <v>442.58</v>
      </c>
      <c r="E40" s="22">
        <f>E41+E47+E51</f>
        <v>349.8</v>
      </c>
      <c r="F40" s="22">
        <f>F41+F47+F51</f>
        <v>30.18</v>
      </c>
      <c r="G40" s="22">
        <f>G41+G47+G51</f>
        <v>62.6</v>
      </c>
      <c r="H40" s="22">
        <f>H41+H47+H51</f>
        <v>70</v>
      </c>
    </row>
    <row r="41" ht="19" customHeight="true" spans="1:8">
      <c r="A41" s="34" t="s">
        <v>178</v>
      </c>
      <c r="B41" s="34" t="s">
        <v>179</v>
      </c>
      <c r="C41" s="22">
        <f t="shared" si="2"/>
        <v>91.78</v>
      </c>
      <c r="D41" s="22">
        <f t="shared" si="3"/>
        <v>91.78</v>
      </c>
      <c r="E41" s="22">
        <f>E42+E45</f>
        <v>61.6</v>
      </c>
      <c r="F41" s="22">
        <f>F42+F45</f>
        <v>30.18</v>
      </c>
      <c r="G41" s="22">
        <v>0</v>
      </c>
      <c r="H41" s="22">
        <v>0</v>
      </c>
    </row>
    <row r="42" ht="19" customHeight="true" spans="1:8">
      <c r="A42" s="34" t="s">
        <v>300</v>
      </c>
      <c r="B42" s="34" t="s">
        <v>301</v>
      </c>
      <c r="C42" s="22">
        <f t="shared" si="2"/>
        <v>70.19</v>
      </c>
      <c r="D42" s="22">
        <f t="shared" si="3"/>
        <v>70.19</v>
      </c>
      <c r="E42" s="22">
        <f>E43+E44</f>
        <v>40.01</v>
      </c>
      <c r="F42" s="22">
        <f>F43+F44</f>
        <v>30.18</v>
      </c>
      <c r="G42" s="22">
        <v>0</v>
      </c>
      <c r="H42" s="22">
        <v>0</v>
      </c>
    </row>
    <row r="43" ht="19" customHeight="true" spans="1:8">
      <c r="A43" s="36" t="s">
        <v>328</v>
      </c>
      <c r="B43" s="23" t="s">
        <v>329</v>
      </c>
      <c r="C43" s="24">
        <f t="shared" si="2"/>
        <v>30.18</v>
      </c>
      <c r="D43" s="24">
        <f t="shared" si="3"/>
        <v>30.18</v>
      </c>
      <c r="E43" s="62"/>
      <c r="F43" s="62">
        <f>30.19-0.01</f>
        <v>30.18</v>
      </c>
      <c r="G43" s="39"/>
      <c r="H43" s="39"/>
    </row>
    <row r="44" ht="19" customHeight="true" spans="1:8">
      <c r="A44" s="36" t="s">
        <v>304</v>
      </c>
      <c r="B44" s="23" t="s">
        <v>305</v>
      </c>
      <c r="C44" s="24">
        <f t="shared" si="2"/>
        <v>40.01</v>
      </c>
      <c r="D44" s="24">
        <f t="shared" si="3"/>
        <v>40.01</v>
      </c>
      <c r="E44" s="62">
        <f>40+0.01</f>
        <v>40.01</v>
      </c>
      <c r="F44" s="62"/>
      <c r="G44" s="39"/>
      <c r="H44" s="39"/>
    </row>
    <row r="45" ht="19" customHeight="true" spans="1:8">
      <c r="A45" s="34" t="s">
        <v>308</v>
      </c>
      <c r="B45" s="34" t="s">
        <v>255</v>
      </c>
      <c r="C45" s="22">
        <f t="shared" si="2"/>
        <v>21.59</v>
      </c>
      <c r="D45" s="22">
        <f t="shared" si="3"/>
        <v>21.59</v>
      </c>
      <c r="E45" s="22">
        <f>E46</f>
        <v>21.59</v>
      </c>
      <c r="F45" s="22">
        <v>0</v>
      </c>
      <c r="G45" s="22">
        <v>0</v>
      </c>
      <c r="H45" s="22">
        <v>0</v>
      </c>
    </row>
    <row r="46" ht="19" customHeight="true" spans="1:8">
      <c r="A46" s="36" t="s">
        <v>309</v>
      </c>
      <c r="B46" s="23" t="s">
        <v>189</v>
      </c>
      <c r="C46" s="24">
        <f t="shared" si="2"/>
        <v>21.59</v>
      </c>
      <c r="D46" s="24">
        <f t="shared" si="3"/>
        <v>21.59</v>
      </c>
      <c r="E46" s="62">
        <f>21.59</f>
        <v>21.59</v>
      </c>
      <c r="F46" s="39"/>
      <c r="G46" s="39"/>
      <c r="H46" s="39"/>
    </row>
    <row r="47" ht="19" customHeight="true" spans="1:8">
      <c r="A47" s="34" t="s">
        <v>192</v>
      </c>
      <c r="B47" s="34" t="s">
        <v>193</v>
      </c>
      <c r="C47" s="22">
        <f t="shared" si="2"/>
        <v>389.92</v>
      </c>
      <c r="D47" s="22">
        <f t="shared" si="3"/>
        <v>319.92</v>
      </c>
      <c r="E47" s="22">
        <f>E48</f>
        <v>257.32</v>
      </c>
      <c r="F47" s="22">
        <v>0</v>
      </c>
      <c r="G47" s="22">
        <v>62.6</v>
      </c>
      <c r="H47" s="22">
        <v>70</v>
      </c>
    </row>
    <row r="48" ht="19" customHeight="true" spans="1:8">
      <c r="A48" s="34" t="s">
        <v>310</v>
      </c>
      <c r="B48" s="34" t="s">
        <v>311</v>
      </c>
      <c r="C48" s="22">
        <f t="shared" si="2"/>
        <v>389.92</v>
      </c>
      <c r="D48" s="22">
        <f t="shared" si="3"/>
        <v>319.92</v>
      </c>
      <c r="E48" s="22">
        <f>E49+E50</f>
        <v>257.32</v>
      </c>
      <c r="F48" s="22">
        <f>F49+F50</f>
        <v>0</v>
      </c>
      <c r="G48" s="22">
        <v>62.6</v>
      </c>
      <c r="H48" s="22">
        <v>70</v>
      </c>
    </row>
    <row r="49" ht="19" customHeight="true" spans="1:8">
      <c r="A49" s="36" t="s">
        <v>318</v>
      </c>
      <c r="B49" s="23" t="s">
        <v>319</v>
      </c>
      <c r="C49" s="24">
        <f t="shared" si="2"/>
        <v>70</v>
      </c>
      <c r="D49" s="24">
        <f t="shared" si="3"/>
        <v>0</v>
      </c>
      <c r="E49" s="39"/>
      <c r="F49" s="39"/>
      <c r="G49" s="39"/>
      <c r="H49" s="39">
        <v>70</v>
      </c>
    </row>
    <row r="50" ht="19" customHeight="true" spans="1:8">
      <c r="A50" s="36" t="s">
        <v>320</v>
      </c>
      <c r="B50" s="23" t="s">
        <v>321</v>
      </c>
      <c r="C50" s="24">
        <f t="shared" si="2"/>
        <v>319.92</v>
      </c>
      <c r="D50" s="24">
        <f t="shared" si="3"/>
        <v>319.92</v>
      </c>
      <c r="E50" s="39">
        <v>257.32</v>
      </c>
      <c r="F50" s="39"/>
      <c r="G50" s="39">
        <v>62.6</v>
      </c>
      <c r="H50" s="39"/>
    </row>
    <row r="51" ht="19" customHeight="true" spans="1:8">
      <c r="A51" s="34" t="s">
        <v>208</v>
      </c>
      <c r="B51" s="34" t="s">
        <v>209</v>
      </c>
      <c r="C51" s="22">
        <f t="shared" si="2"/>
        <v>30.88</v>
      </c>
      <c r="D51" s="22">
        <f t="shared" si="3"/>
        <v>30.88</v>
      </c>
      <c r="E51" s="22">
        <f>E52</f>
        <v>30.88</v>
      </c>
      <c r="F51" s="22">
        <v>0</v>
      </c>
      <c r="G51" s="22">
        <v>0</v>
      </c>
      <c r="H51" s="22">
        <v>0</v>
      </c>
    </row>
    <row r="52" ht="19" customHeight="true" spans="1:8">
      <c r="A52" s="34" t="s">
        <v>324</v>
      </c>
      <c r="B52" s="34" t="s">
        <v>325</v>
      </c>
      <c r="C52" s="22">
        <f t="shared" si="2"/>
        <v>30.88</v>
      </c>
      <c r="D52" s="22">
        <f t="shared" si="3"/>
        <v>30.88</v>
      </c>
      <c r="E52" s="22">
        <f>E53</f>
        <v>30.88</v>
      </c>
      <c r="F52" s="22">
        <v>0</v>
      </c>
      <c r="G52" s="22">
        <v>0</v>
      </c>
      <c r="H52" s="22">
        <v>0</v>
      </c>
    </row>
    <row r="53" ht="19" customHeight="true" spans="1:8">
      <c r="A53" s="36" t="s">
        <v>326</v>
      </c>
      <c r="B53" s="23" t="s">
        <v>327</v>
      </c>
      <c r="C53" s="24">
        <f t="shared" si="2"/>
        <v>30.88</v>
      </c>
      <c r="D53" s="24">
        <f t="shared" si="3"/>
        <v>30.88</v>
      </c>
      <c r="E53" s="39">
        <v>30.88</v>
      </c>
      <c r="F53" s="39"/>
      <c r="G53" s="39"/>
      <c r="H53" s="39"/>
    </row>
    <row r="54" ht="19" customHeight="true" spans="1:8">
      <c r="A54" s="38" t="s">
        <v>163</v>
      </c>
      <c r="B54" s="38" t="s">
        <v>164</v>
      </c>
      <c r="C54" s="22">
        <f t="shared" si="2"/>
        <v>737.39</v>
      </c>
      <c r="D54" s="22">
        <f t="shared" si="3"/>
        <v>717.19</v>
      </c>
      <c r="E54" s="22">
        <f>E55+E61+E65</f>
        <v>495.54</v>
      </c>
      <c r="F54" s="22">
        <f>F55+F61+F65</f>
        <v>124.76</v>
      </c>
      <c r="G54" s="22">
        <f>G55+G61+G65</f>
        <v>96.89</v>
      </c>
      <c r="H54" s="22">
        <v>20.2</v>
      </c>
    </row>
    <row r="55" ht="19" customHeight="true" spans="1:8">
      <c r="A55" s="34" t="s">
        <v>178</v>
      </c>
      <c r="B55" s="34" t="s">
        <v>179</v>
      </c>
      <c r="C55" s="22">
        <f t="shared" si="2"/>
        <v>211.81</v>
      </c>
      <c r="D55" s="22">
        <f t="shared" si="3"/>
        <v>211.81</v>
      </c>
      <c r="E55" s="22">
        <f>E56+E59</f>
        <v>87.05</v>
      </c>
      <c r="F55" s="22">
        <f>F56+F59</f>
        <v>124.76</v>
      </c>
      <c r="G55" s="22">
        <v>0</v>
      </c>
      <c r="H55" s="22">
        <v>0</v>
      </c>
    </row>
    <row r="56" ht="19" customHeight="true" spans="1:8">
      <c r="A56" s="34" t="s">
        <v>300</v>
      </c>
      <c r="B56" s="34" t="s">
        <v>301</v>
      </c>
      <c r="C56" s="22">
        <f t="shared" si="2"/>
        <v>179.79</v>
      </c>
      <c r="D56" s="22">
        <f t="shared" si="3"/>
        <v>179.79</v>
      </c>
      <c r="E56" s="22">
        <f>E57+E58</f>
        <v>56.54</v>
      </c>
      <c r="F56" s="22">
        <f>F57+F58</f>
        <v>123.25</v>
      </c>
      <c r="G56" s="22">
        <v>0</v>
      </c>
      <c r="H56" s="22">
        <v>0</v>
      </c>
    </row>
    <row r="57" ht="19" customHeight="true" spans="1:8">
      <c r="A57" s="36" t="s">
        <v>328</v>
      </c>
      <c r="B57" s="23" t="s">
        <v>329</v>
      </c>
      <c r="C57" s="24">
        <f t="shared" si="2"/>
        <v>123.25</v>
      </c>
      <c r="D57" s="24">
        <f t="shared" si="3"/>
        <v>123.25</v>
      </c>
      <c r="E57" s="39"/>
      <c r="F57" s="39">
        <v>123.25</v>
      </c>
      <c r="G57" s="39"/>
      <c r="H57" s="39"/>
    </row>
    <row r="58" ht="19" customHeight="true" spans="1:8">
      <c r="A58" s="36" t="s">
        <v>304</v>
      </c>
      <c r="B58" s="23" t="s">
        <v>305</v>
      </c>
      <c r="C58" s="22">
        <f t="shared" si="2"/>
        <v>56.54</v>
      </c>
      <c r="D58" s="22">
        <f t="shared" si="3"/>
        <v>56.54</v>
      </c>
      <c r="E58" s="39">
        <v>56.54</v>
      </c>
      <c r="F58" s="39"/>
      <c r="G58" s="39"/>
      <c r="H58" s="39"/>
    </row>
    <row r="59" ht="19" customHeight="true" spans="1:8">
      <c r="A59" s="34" t="s">
        <v>308</v>
      </c>
      <c r="B59" s="34" t="s">
        <v>255</v>
      </c>
      <c r="C59" s="22">
        <f t="shared" si="2"/>
        <v>32.02</v>
      </c>
      <c r="D59" s="22">
        <f t="shared" si="3"/>
        <v>32.02</v>
      </c>
      <c r="E59" s="22">
        <f>E60</f>
        <v>30.51</v>
      </c>
      <c r="F59" s="22">
        <f>F60</f>
        <v>1.51</v>
      </c>
      <c r="G59" s="22">
        <v>0</v>
      </c>
      <c r="H59" s="22">
        <v>0</v>
      </c>
    </row>
    <row r="60" ht="19" customHeight="true" spans="1:8">
      <c r="A60" s="36" t="s">
        <v>309</v>
      </c>
      <c r="B60" s="23" t="s">
        <v>189</v>
      </c>
      <c r="C60" s="24">
        <f t="shared" si="2"/>
        <v>32.02</v>
      </c>
      <c r="D60" s="24">
        <f t="shared" si="3"/>
        <v>32.02</v>
      </c>
      <c r="E60" s="62">
        <f>30.51</f>
        <v>30.51</v>
      </c>
      <c r="F60" s="39">
        <v>1.51</v>
      </c>
      <c r="G60" s="39"/>
      <c r="H60" s="39"/>
    </row>
    <row r="61" ht="19" customHeight="true" spans="1:8">
      <c r="A61" s="34" t="s">
        <v>192</v>
      </c>
      <c r="B61" s="34" t="s">
        <v>193</v>
      </c>
      <c r="C61" s="22">
        <f t="shared" si="2"/>
        <v>481.81</v>
      </c>
      <c r="D61" s="22">
        <f t="shared" si="3"/>
        <v>461.61</v>
      </c>
      <c r="E61" s="22">
        <f>E62</f>
        <v>364.72</v>
      </c>
      <c r="F61" s="22">
        <v>0</v>
      </c>
      <c r="G61" s="22">
        <v>96.89</v>
      </c>
      <c r="H61" s="22">
        <v>20.2</v>
      </c>
    </row>
    <row r="62" ht="19" customHeight="true" spans="1:8">
      <c r="A62" s="34" t="s">
        <v>310</v>
      </c>
      <c r="B62" s="34" t="s">
        <v>311</v>
      </c>
      <c r="C62" s="22">
        <f t="shared" si="2"/>
        <v>481.81</v>
      </c>
      <c r="D62" s="22">
        <f t="shared" si="3"/>
        <v>461.61</v>
      </c>
      <c r="E62" s="22">
        <f>E63+E64</f>
        <v>364.72</v>
      </c>
      <c r="F62" s="22">
        <v>0</v>
      </c>
      <c r="G62" s="22">
        <v>96.89</v>
      </c>
      <c r="H62" s="22">
        <v>20.2</v>
      </c>
    </row>
    <row r="63" ht="19" customHeight="true" spans="1:8">
      <c r="A63" s="36" t="s">
        <v>318</v>
      </c>
      <c r="B63" s="23" t="s">
        <v>319</v>
      </c>
      <c r="C63" s="24">
        <f t="shared" si="2"/>
        <v>20.2</v>
      </c>
      <c r="D63" s="24">
        <f t="shared" si="3"/>
        <v>0</v>
      </c>
      <c r="E63" s="39"/>
      <c r="F63" s="39"/>
      <c r="G63" s="39"/>
      <c r="H63" s="39">
        <v>20.2</v>
      </c>
    </row>
    <row r="64" ht="19" customHeight="true" spans="1:8">
      <c r="A64" s="36" t="s">
        <v>320</v>
      </c>
      <c r="B64" s="23" t="s">
        <v>321</v>
      </c>
      <c r="C64" s="22">
        <f t="shared" si="2"/>
        <v>461.61</v>
      </c>
      <c r="D64" s="22">
        <f t="shared" si="3"/>
        <v>461.61</v>
      </c>
      <c r="E64" s="39">
        <v>364.72</v>
      </c>
      <c r="F64" s="39"/>
      <c r="G64" s="39">
        <v>96.89</v>
      </c>
      <c r="H64" s="39"/>
    </row>
    <row r="65" ht="19" customHeight="true" spans="1:8">
      <c r="A65" s="34" t="s">
        <v>208</v>
      </c>
      <c r="B65" s="34" t="s">
        <v>209</v>
      </c>
      <c r="C65" s="22">
        <f t="shared" si="2"/>
        <v>43.77</v>
      </c>
      <c r="D65" s="22">
        <f t="shared" si="3"/>
        <v>43.77</v>
      </c>
      <c r="E65" s="22">
        <f>E66</f>
        <v>43.77</v>
      </c>
      <c r="F65" s="22">
        <v>0</v>
      </c>
      <c r="G65" s="22">
        <v>0</v>
      </c>
      <c r="H65" s="22">
        <v>0</v>
      </c>
    </row>
    <row r="66" ht="19" customHeight="true" spans="1:8">
      <c r="A66" s="34" t="s">
        <v>324</v>
      </c>
      <c r="B66" s="34" t="s">
        <v>325</v>
      </c>
      <c r="C66" s="22">
        <f t="shared" si="2"/>
        <v>43.77</v>
      </c>
      <c r="D66" s="22">
        <f t="shared" si="3"/>
        <v>43.77</v>
      </c>
      <c r="E66" s="22">
        <f>E67</f>
        <v>43.77</v>
      </c>
      <c r="F66" s="22">
        <v>0</v>
      </c>
      <c r="G66" s="22">
        <v>0</v>
      </c>
      <c r="H66" s="22">
        <v>0</v>
      </c>
    </row>
    <row r="67" ht="19" customHeight="true" spans="1:8">
      <c r="A67" s="36" t="s">
        <v>326</v>
      </c>
      <c r="B67" s="23" t="s">
        <v>327</v>
      </c>
      <c r="C67" s="24">
        <f t="shared" si="2"/>
        <v>43.77</v>
      </c>
      <c r="D67" s="24">
        <f t="shared" si="3"/>
        <v>43.77</v>
      </c>
      <c r="E67" s="39">
        <v>43.77</v>
      </c>
      <c r="F67" s="39"/>
      <c r="G67" s="39"/>
      <c r="H67" s="39"/>
    </row>
    <row r="68" ht="19" customHeight="true" spans="1:8">
      <c r="A68" s="38" t="s">
        <v>165</v>
      </c>
      <c r="B68" s="38" t="s">
        <v>166</v>
      </c>
      <c r="C68" s="22">
        <f t="shared" si="2"/>
        <v>733.76</v>
      </c>
      <c r="D68" s="22">
        <f t="shared" si="3"/>
        <v>621.57</v>
      </c>
      <c r="E68" s="22">
        <f>E69+E75+E79</f>
        <v>409.9</v>
      </c>
      <c r="F68" s="22">
        <f>F69+F75+F79</f>
        <v>132.95</v>
      </c>
      <c r="G68" s="22">
        <f>G69+G75+G79</f>
        <v>78.72</v>
      </c>
      <c r="H68" s="22">
        <f>H69+H75+H79</f>
        <v>112.19</v>
      </c>
    </row>
    <row r="69" ht="19" customHeight="true" spans="1:8">
      <c r="A69" s="34" t="s">
        <v>178</v>
      </c>
      <c r="B69" s="34" t="s">
        <v>179</v>
      </c>
      <c r="C69" s="22">
        <f t="shared" si="2"/>
        <v>204.72</v>
      </c>
      <c r="D69" s="22">
        <f t="shared" si="3"/>
        <v>204.72</v>
      </c>
      <c r="E69" s="22">
        <f>E70+E73</f>
        <v>71.77</v>
      </c>
      <c r="F69" s="22">
        <f>F70+F73</f>
        <v>132.95</v>
      </c>
      <c r="G69" s="22">
        <f>G70+G73</f>
        <v>0</v>
      </c>
      <c r="H69" s="22">
        <v>0</v>
      </c>
    </row>
    <row r="70" ht="19" customHeight="true" spans="1:8">
      <c r="A70" s="34" t="s">
        <v>300</v>
      </c>
      <c r="B70" s="34" t="s">
        <v>301</v>
      </c>
      <c r="C70" s="22">
        <f t="shared" si="2"/>
        <v>179.56</v>
      </c>
      <c r="D70" s="22">
        <f t="shared" si="3"/>
        <v>179.56</v>
      </c>
      <c r="E70" s="22">
        <f>E71+E72</f>
        <v>46.61</v>
      </c>
      <c r="F70" s="22">
        <f>F71+F72</f>
        <v>132.95</v>
      </c>
      <c r="G70" s="22">
        <v>0</v>
      </c>
      <c r="H70" s="22">
        <v>0</v>
      </c>
    </row>
    <row r="71" ht="19" customHeight="true" spans="1:8">
      <c r="A71" s="36" t="s">
        <v>328</v>
      </c>
      <c r="B71" s="23" t="s">
        <v>329</v>
      </c>
      <c r="C71" s="24">
        <f t="shared" si="2"/>
        <v>132.95</v>
      </c>
      <c r="D71" s="24">
        <f t="shared" si="3"/>
        <v>132.95</v>
      </c>
      <c r="E71" s="39"/>
      <c r="F71" s="39">
        <v>132.95</v>
      </c>
      <c r="G71" s="39"/>
      <c r="H71" s="39"/>
    </row>
    <row r="72" ht="19" customHeight="true" spans="1:8">
      <c r="A72" s="36" t="s">
        <v>304</v>
      </c>
      <c r="B72" s="23" t="s">
        <v>305</v>
      </c>
      <c r="C72" s="24">
        <f t="shared" ref="C72:C95" si="4">D72+H72</f>
        <v>46.61</v>
      </c>
      <c r="D72" s="24">
        <f t="shared" ref="D72:D95" si="5">E72+F72+G72</f>
        <v>46.61</v>
      </c>
      <c r="E72" s="39">
        <v>46.61</v>
      </c>
      <c r="F72" s="39"/>
      <c r="G72" s="39"/>
      <c r="H72" s="39"/>
    </row>
    <row r="73" ht="19" customHeight="true" spans="1:8">
      <c r="A73" s="34" t="s">
        <v>308</v>
      </c>
      <c r="B73" s="34" t="s">
        <v>255</v>
      </c>
      <c r="C73" s="22">
        <f t="shared" si="4"/>
        <v>25.16</v>
      </c>
      <c r="D73" s="22">
        <f t="shared" si="5"/>
        <v>25.16</v>
      </c>
      <c r="E73" s="22">
        <f>E74</f>
        <v>25.16</v>
      </c>
      <c r="F73" s="22">
        <v>0</v>
      </c>
      <c r="G73" s="22">
        <v>0</v>
      </c>
      <c r="H73" s="22">
        <v>0</v>
      </c>
    </row>
    <row r="74" ht="19" customHeight="true" spans="1:8">
      <c r="A74" s="36" t="s">
        <v>309</v>
      </c>
      <c r="B74" s="23" t="s">
        <v>189</v>
      </c>
      <c r="C74" s="24">
        <f t="shared" si="4"/>
        <v>25.16</v>
      </c>
      <c r="D74" s="24">
        <f t="shared" si="5"/>
        <v>25.16</v>
      </c>
      <c r="E74" s="39">
        <v>25.16</v>
      </c>
      <c r="F74" s="39"/>
      <c r="G74" s="39"/>
      <c r="H74" s="39"/>
    </row>
    <row r="75" ht="19" customHeight="true" spans="1:8">
      <c r="A75" s="34" t="s">
        <v>192</v>
      </c>
      <c r="B75" s="34" t="s">
        <v>193</v>
      </c>
      <c r="C75" s="22">
        <f t="shared" si="4"/>
        <v>493.3</v>
      </c>
      <c r="D75" s="22">
        <f t="shared" si="5"/>
        <v>381.11</v>
      </c>
      <c r="E75" s="22">
        <f>E76</f>
        <v>302.39</v>
      </c>
      <c r="F75" s="22">
        <v>0</v>
      </c>
      <c r="G75" s="22">
        <f>G76</f>
        <v>78.72</v>
      </c>
      <c r="H75" s="22">
        <v>112.19</v>
      </c>
    </row>
    <row r="76" ht="19" customHeight="true" spans="1:8">
      <c r="A76" s="34" t="s">
        <v>310</v>
      </c>
      <c r="B76" s="34" t="s">
        <v>311</v>
      </c>
      <c r="C76" s="22">
        <f t="shared" si="4"/>
        <v>493.3</v>
      </c>
      <c r="D76" s="22">
        <f t="shared" si="5"/>
        <v>381.11</v>
      </c>
      <c r="E76" s="22">
        <f>E77</f>
        <v>302.39</v>
      </c>
      <c r="F76" s="22">
        <v>0</v>
      </c>
      <c r="G76" s="22">
        <f>G77</f>
        <v>78.72</v>
      </c>
      <c r="H76" s="22">
        <v>112.19</v>
      </c>
    </row>
    <row r="77" ht="19" customHeight="true" spans="1:8">
      <c r="A77" s="36" t="s">
        <v>320</v>
      </c>
      <c r="B77" s="23" t="s">
        <v>321</v>
      </c>
      <c r="C77" s="24">
        <f t="shared" si="4"/>
        <v>381.11</v>
      </c>
      <c r="D77" s="24">
        <f t="shared" si="5"/>
        <v>381.11</v>
      </c>
      <c r="E77" s="39">
        <v>302.39</v>
      </c>
      <c r="F77" s="39"/>
      <c r="G77" s="39">
        <v>78.72</v>
      </c>
      <c r="H77" s="39"/>
    </row>
    <row r="78" ht="19" customHeight="true" spans="1:8">
      <c r="A78" s="36" t="s">
        <v>322</v>
      </c>
      <c r="B78" s="23" t="s">
        <v>323</v>
      </c>
      <c r="C78" s="24">
        <f t="shared" si="4"/>
        <v>112.19</v>
      </c>
      <c r="D78" s="24">
        <f t="shared" si="5"/>
        <v>0</v>
      </c>
      <c r="E78" s="39"/>
      <c r="F78" s="39"/>
      <c r="G78" s="39"/>
      <c r="H78" s="39">
        <v>112.19</v>
      </c>
    </row>
    <row r="79" ht="19" customHeight="true" spans="1:8">
      <c r="A79" s="34" t="s">
        <v>208</v>
      </c>
      <c r="B79" s="34" t="s">
        <v>209</v>
      </c>
      <c r="C79" s="22">
        <f t="shared" si="4"/>
        <v>35.74</v>
      </c>
      <c r="D79" s="22">
        <f t="shared" si="5"/>
        <v>35.74</v>
      </c>
      <c r="E79" s="22">
        <f>E80</f>
        <v>35.74</v>
      </c>
      <c r="F79" s="22">
        <v>0</v>
      </c>
      <c r="G79" s="22">
        <v>0</v>
      </c>
      <c r="H79" s="22">
        <v>0</v>
      </c>
    </row>
    <row r="80" ht="19" customHeight="true" spans="1:8">
      <c r="A80" s="34" t="s">
        <v>324</v>
      </c>
      <c r="B80" s="34" t="s">
        <v>325</v>
      </c>
      <c r="C80" s="22">
        <f t="shared" si="4"/>
        <v>35.74</v>
      </c>
      <c r="D80" s="22">
        <f t="shared" si="5"/>
        <v>35.74</v>
      </c>
      <c r="E80" s="22">
        <f>E81</f>
        <v>35.74</v>
      </c>
      <c r="F80" s="22">
        <v>0</v>
      </c>
      <c r="G80" s="22">
        <v>0</v>
      </c>
      <c r="H80" s="22">
        <v>0</v>
      </c>
    </row>
    <row r="81" ht="19" customHeight="true" spans="1:8">
      <c r="A81" s="36" t="s">
        <v>326</v>
      </c>
      <c r="B81" s="23" t="s">
        <v>327</v>
      </c>
      <c r="C81" s="24">
        <f t="shared" si="4"/>
        <v>35.74</v>
      </c>
      <c r="D81" s="24">
        <f t="shared" si="5"/>
        <v>35.74</v>
      </c>
      <c r="E81" s="39">
        <v>35.74</v>
      </c>
      <c r="F81" s="39"/>
      <c r="G81" s="39"/>
      <c r="H81" s="39"/>
    </row>
    <row r="82" ht="19" customHeight="true" spans="1:8">
      <c r="A82" s="38" t="s">
        <v>167</v>
      </c>
      <c r="B82" s="38" t="s">
        <v>168</v>
      </c>
      <c r="C82" s="22">
        <f t="shared" si="4"/>
        <v>622.41</v>
      </c>
      <c r="D82" s="22">
        <f t="shared" si="5"/>
        <v>384.73</v>
      </c>
      <c r="E82" s="22">
        <f>E83+E89+E93</f>
        <v>321.87</v>
      </c>
      <c r="F82" s="22">
        <f>F83+F89+F93</f>
        <v>5.27</v>
      </c>
      <c r="G82" s="22">
        <f>G83+G89+G93</f>
        <v>57.59</v>
      </c>
      <c r="H82" s="22">
        <f>H83+H89+H93</f>
        <v>237.68</v>
      </c>
    </row>
    <row r="83" ht="19" customHeight="true" spans="1:8">
      <c r="A83" s="34" t="s">
        <v>178</v>
      </c>
      <c r="B83" s="34" t="s">
        <v>179</v>
      </c>
      <c r="C83" s="22">
        <f t="shared" si="4"/>
        <v>61.76</v>
      </c>
      <c r="D83" s="22">
        <f t="shared" si="5"/>
        <v>61.76</v>
      </c>
      <c r="E83" s="22">
        <f>E84+E87</f>
        <v>56.49</v>
      </c>
      <c r="F83" s="22">
        <f>F84+F87</f>
        <v>5.27</v>
      </c>
      <c r="G83" s="22">
        <v>0</v>
      </c>
      <c r="H83" s="22">
        <v>0</v>
      </c>
    </row>
    <row r="84" ht="19" customHeight="true" spans="1:8">
      <c r="A84" s="34" t="s">
        <v>300</v>
      </c>
      <c r="B84" s="34" t="s">
        <v>301</v>
      </c>
      <c r="C84" s="22">
        <f t="shared" si="4"/>
        <v>41.96</v>
      </c>
      <c r="D84" s="22">
        <f t="shared" si="5"/>
        <v>41.96</v>
      </c>
      <c r="E84" s="22">
        <f>E85+E86</f>
        <v>36.69</v>
      </c>
      <c r="F84" s="22">
        <f>F85+F86</f>
        <v>5.27</v>
      </c>
      <c r="G84" s="22">
        <v>0</v>
      </c>
      <c r="H84" s="22">
        <v>0</v>
      </c>
    </row>
    <row r="85" ht="19" customHeight="true" spans="1:8">
      <c r="A85" s="36" t="s">
        <v>328</v>
      </c>
      <c r="B85" s="23" t="s">
        <v>329</v>
      </c>
      <c r="C85" s="24">
        <f t="shared" si="4"/>
        <v>5.27</v>
      </c>
      <c r="D85" s="24">
        <f t="shared" si="5"/>
        <v>5.27</v>
      </c>
      <c r="E85" s="39"/>
      <c r="F85" s="39">
        <v>5.27</v>
      </c>
      <c r="G85" s="39"/>
      <c r="H85" s="39"/>
    </row>
    <row r="86" ht="19" customHeight="true" spans="1:8">
      <c r="A86" s="36" t="s">
        <v>304</v>
      </c>
      <c r="B86" s="23" t="s">
        <v>305</v>
      </c>
      <c r="C86" s="24">
        <f t="shared" si="4"/>
        <v>36.69</v>
      </c>
      <c r="D86" s="24">
        <f t="shared" si="5"/>
        <v>36.69</v>
      </c>
      <c r="E86" s="39">
        <v>36.69</v>
      </c>
      <c r="F86" s="39"/>
      <c r="G86" s="39"/>
      <c r="H86" s="39"/>
    </row>
    <row r="87" ht="19" customHeight="true" spans="1:8">
      <c r="A87" s="34" t="s">
        <v>308</v>
      </c>
      <c r="B87" s="34" t="s">
        <v>255</v>
      </c>
      <c r="C87" s="22">
        <f t="shared" si="4"/>
        <v>19.8</v>
      </c>
      <c r="D87" s="22">
        <f t="shared" si="5"/>
        <v>19.8</v>
      </c>
      <c r="E87" s="22">
        <f>E88</f>
        <v>19.8</v>
      </c>
      <c r="F87" s="22">
        <v>0</v>
      </c>
      <c r="G87" s="22">
        <v>0</v>
      </c>
      <c r="H87" s="22">
        <v>0</v>
      </c>
    </row>
    <row r="88" ht="19" customHeight="true" spans="1:8">
      <c r="A88" s="36" t="s">
        <v>309</v>
      </c>
      <c r="B88" s="23" t="s">
        <v>189</v>
      </c>
      <c r="C88" s="24">
        <f t="shared" si="4"/>
        <v>19.8</v>
      </c>
      <c r="D88" s="24">
        <f t="shared" si="5"/>
        <v>19.8</v>
      </c>
      <c r="E88" s="39">
        <v>19.8</v>
      </c>
      <c r="F88" s="39"/>
      <c r="G88" s="39"/>
      <c r="H88" s="39"/>
    </row>
    <row r="89" ht="19" customHeight="true" spans="1:8">
      <c r="A89" s="34" t="s">
        <v>192</v>
      </c>
      <c r="B89" s="34" t="s">
        <v>193</v>
      </c>
      <c r="C89" s="22">
        <f t="shared" si="4"/>
        <v>532.22</v>
      </c>
      <c r="D89" s="22">
        <f t="shared" si="5"/>
        <v>294.54</v>
      </c>
      <c r="E89" s="22">
        <f>E90</f>
        <v>236.95</v>
      </c>
      <c r="F89" s="22">
        <v>0</v>
      </c>
      <c r="G89" s="22">
        <v>57.59</v>
      </c>
      <c r="H89" s="22">
        <v>237.68</v>
      </c>
    </row>
    <row r="90" ht="19" customHeight="true" spans="1:8">
      <c r="A90" s="34" t="s">
        <v>310</v>
      </c>
      <c r="B90" s="34" t="s">
        <v>311</v>
      </c>
      <c r="C90" s="22">
        <f t="shared" si="4"/>
        <v>532.22</v>
      </c>
      <c r="D90" s="22">
        <f t="shared" si="5"/>
        <v>294.54</v>
      </c>
      <c r="E90" s="22">
        <f>E91+E92</f>
        <v>236.95</v>
      </c>
      <c r="F90" s="22">
        <v>0</v>
      </c>
      <c r="G90" s="22">
        <v>57.59</v>
      </c>
      <c r="H90" s="22">
        <v>237.68</v>
      </c>
    </row>
    <row r="91" ht="19" customHeight="true" spans="1:8">
      <c r="A91" s="36" t="s">
        <v>320</v>
      </c>
      <c r="B91" s="23" t="s">
        <v>321</v>
      </c>
      <c r="C91" s="24">
        <f t="shared" si="4"/>
        <v>294.54</v>
      </c>
      <c r="D91" s="24">
        <f t="shared" si="5"/>
        <v>294.54</v>
      </c>
      <c r="E91" s="39">
        <v>236.95</v>
      </c>
      <c r="F91" s="39"/>
      <c r="G91" s="39">
        <v>57.59</v>
      </c>
      <c r="H91" s="39"/>
    </row>
    <row r="92" ht="19" customHeight="true" spans="1:8">
      <c r="A92" s="36" t="s">
        <v>322</v>
      </c>
      <c r="B92" s="23" t="s">
        <v>323</v>
      </c>
      <c r="C92" s="24">
        <f t="shared" si="4"/>
        <v>237.68</v>
      </c>
      <c r="D92" s="24">
        <f t="shared" si="5"/>
        <v>0</v>
      </c>
      <c r="E92" s="39"/>
      <c r="F92" s="39"/>
      <c r="G92" s="39"/>
      <c r="H92" s="39">
        <v>237.68</v>
      </c>
    </row>
    <row r="93" ht="19" customHeight="true" spans="1:8">
      <c r="A93" s="34" t="s">
        <v>208</v>
      </c>
      <c r="B93" s="34" t="s">
        <v>209</v>
      </c>
      <c r="C93" s="22">
        <f t="shared" si="4"/>
        <v>28.43</v>
      </c>
      <c r="D93" s="22">
        <f t="shared" si="5"/>
        <v>28.43</v>
      </c>
      <c r="E93" s="22">
        <f>E94</f>
        <v>28.43</v>
      </c>
      <c r="F93" s="22">
        <v>0</v>
      </c>
      <c r="G93" s="22">
        <v>0</v>
      </c>
      <c r="H93" s="22">
        <v>0</v>
      </c>
    </row>
    <row r="94" ht="19" customHeight="true" spans="1:8">
      <c r="A94" s="34" t="s">
        <v>324</v>
      </c>
      <c r="B94" s="34" t="s">
        <v>325</v>
      </c>
      <c r="C94" s="22">
        <f t="shared" si="4"/>
        <v>28.43</v>
      </c>
      <c r="D94" s="22">
        <f t="shared" si="5"/>
        <v>28.43</v>
      </c>
      <c r="E94" s="22">
        <f>E95</f>
        <v>28.43</v>
      </c>
      <c r="F94" s="22">
        <v>0</v>
      </c>
      <c r="G94" s="22">
        <v>0</v>
      </c>
      <c r="H94" s="22">
        <v>0</v>
      </c>
    </row>
    <row r="95" ht="19" customHeight="true" spans="1:8">
      <c r="A95" s="36" t="s">
        <v>326</v>
      </c>
      <c r="B95" s="23" t="s">
        <v>327</v>
      </c>
      <c r="C95" s="24">
        <f t="shared" si="4"/>
        <v>28.43</v>
      </c>
      <c r="D95" s="24">
        <f t="shared" si="5"/>
        <v>28.43</v>
      </c>
      <c r="E95" s="39">
        <v>28.43</v>
      </c>
      <c r="F95" s="39"/>
      <c r="G95" s="39"/>
      <c r="H95" s="39"/>
    </row>
    <row r="96" ht="19" customHeight="true"/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true"/>
  <pageMargins left="0.0784722222222222" right="0.0784722222222222" top="0.393055555555556" bottom="0.275" header="0" footer="0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8一般公共预算基本支出情况表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1rong</cp:lastModifiedBy>
  <dcterms:created xsi:type="dcterms:W3CDTF">2025-02-27T08:11:00Z</dcterms:created>
  <dcterms:modified xsi:type="dcterms:W3CDTF">2025-03-19T11:02:36Z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